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2660" activeTab="7"/>
  </bookViews>
  <sheets>
    <sheet name="Титульный" sheetId="18" r:id="rId1"/>
    <sheet name="ф.1.1" sheetId="3" r:id="rId2"/>
    <sheet name="ф.1.2" sheetId="4" r:id="rId3"/>
    <sheet name="ф.1.3" sheetId="5" r:id="rId4"/>
    <sheet name="ф.1.5" sheetId="6" r:id="rId5"/>
    <sheet name="ф.1.9" sheetId="8" r:id="rId6"/>
    <sheet name="ф.2.1" sheetId="9" r:id="rId7"/>
    <sheet name="ф.2.2" sheetId="10" r:id="rId8"/>
    <sheet name="ф.2.3" sheetId="11" r:id="rId9"/>
    <sheet name="ф.2.4" sheetId="12" r:id="rId10"/>
    <sheet name="ф.3.1" sheetId="13" r:id="rId11"/>
    <sheet name="ф.3.2" sheetId="14" r:id="rId12"/>
    <sheet name="ф.3.3" sheetId="15" r:id="rId13"/>
    <sheet name="ф.4.1" sheetId="16" r:id="rId14"/>
    <sheet name="ф.4.2" sheetId="17" r:id="rId15"/>
    <sheet name="ф.8.3" sheetId="19" r:id="rId16"/>
  </sheets>
  <externalReferences>
    <externalReference r:id="rId17"/>
  </externalReferences>
  <definedNames>
    <definedName name="MO_LIST_13">[1]REESTR_MO!$B$115</definedName>
    <definedName name="MR_LIST">[1]REESTR_MO!$D$2:$D$14</definedName>
    <definedName name="TABLE" localSheetId="1">ф.1.1!#REF!</definedName>
    <definedName name="TABLE_2" localSheetId="1">ф.1.1!#REF!</definedName>
    <definedName name="Years">[1]TEHSHEET!$E$2:$E$8</definedName>
    <definedName name="_xlnm.Print_Area" localSheetId="1">ф.1.1!$A$1:$CZ$27</definedName>
  </definedNames>
  <calcPr calcId="125725"/>
</workbook>
</file>

<file path=xl/calcChain.xml><?xml version="1.0" encoding="utf-8"?>
<calcChain xmlns="http://schemas.openxmlformats.org/spreadsheetml/2006/main">
  <c r="AL35" i="17"/>
  <c r="AL29"/>
  <c r="AL26"/>
  <c r="A35"/>
  <c r="A29"/>
  <c r="A26"/>
  <c r="AL33" i="16"/>
  <c r="AL30"/>
  <c r="AL39"/>
  <c r="A39"/>
  <c r="A33"/>
  <c r="A30"/>
  <c r="AJ51" i="12"/>
  <c r="A51"/>
  <c r="AJ48"/>
  <c r="A48"/>
  <c r="AL35" i="11"/>
  <c r="A35"/>
  <c r="A29" i="10"/>
  <c r="AL29"/>
  <c r="AL26"/>
  <c r="A26"/>
  <c r="AL35" i="9"/>
  <c r="A35"/>
  <c r="A27" i="8"/>
  <c r="AL27"/>
  <c r="AL30"/>
  <c r="A30"/>
  <c r="AL20" i="6"/>
  <c r="A20"/>
  <c r="AL14"/>
  <c r="A14"/>
  <c r="AL11"/>
  <c r="A11"/>
  <c r="AL17" i="5"/>
  <c r="A17"/>
  <c r="AL13" i="4"/>
  <c r="A13"/>
  <c r="AL24" i="3"/>
  <c r="A24"/>
  <c r="A5" i="11"/>
  <c r="A3" i="10"/>
  <c r="A5" i="8"/>
  <c r="AL38" i="9"/>
  <c r="A38"/>
  <c r="B40" i="18"/>
  <c r="BC23" i="11" l="1"/>
  <c r="CH33"/>
  <c r="BC32" i="9"/>
  <c r="BC13"/>
  <c r="AX45" i="12"/>
  <c r="AX44"/>
  <c r="AX43"/>
  <c r="AX42"/>
  <c r="AX41"/>
  <c r="AX40"/>
  <c r="AX39"/>
  <c r="AX38"/>
  <c r="AX37"/>
  <c r="AX36"/>
  <c r="AX35"/>
  <c r="AX34"/>
  <c r="AX33"/>
  <c r="BI33" s="1"/>
  <c r="AX32"/>
  <c r="BI32" s="1"/>
  <c r="AX31"/>
  <c r="AX30"/>
  <c r="AX29"/>
  <c r="AX28"/>
  <c r="AX26"/>
  <c r="AX25"/>
  <c r="AX24"/>
  <c r="AX23"/>
  <c r="BI23" s="1"/>
  <c r="AX8"/>
  <c r="AX21"/>
  <c r="AX20"/>
  <c r="AX19"/>
  <c r="AX18"/>
  <c r="AX17"/>
  <c r="AX16"/>
  <c r="AX15"/>
  <c r="BI15" s="1"/>
  <c r="BI16"/>
  <c r="BI17"/>
  <c r="BI18"/>
  <c r="BI19"/>
  <c r="BI20"/>
  <c r="BI21"/>
  <c r="BI24"/>
  <c r="BI25"/>
  <c r="BI26"/>
  <c r="BI28"/>
  <c r="BI29"/>
  <c r="BI30"/>
  <c r="BI31"/>
  <c r="BI34"/>
  <c r="BI35"/>
  <c r="BI36"/>
  <c r="BI37"/>
  <c r="BI38"/>
  <c r="BI39"/>
  <c r="BI40"/>
  <c r="BI41"/>
  <c r="BI42"/>
  <c r="BI43"/>
  <c r="BI44"/>
  <c r="BI45"/>
  <c r="AX14"/>
  <c r="BI14" s="1"/>
  <c r="AX13"/>
  <c r="BI13" s="1"/>
  <c r="AX12"/>
  <c r="BI12" s="1"/>
  <c r="AX11"/>
  <c r="BI11" s="1"/>
  <c r="AX10"/>
  <c r="BI10" s="1"/>
  <c r="AX9"/>
  <c r="BI9" s="1"/>
  <c r="AG14" i="9" l="1"/>
  <c r="BT10" i="12"/>
  <c r="BT9"/>
  <c r="BC11" i="10"/>
  <c r="CH11" s="1"/>
  <c r="A5" i="9"/>
  <c r="AG13"/>
  <c r="CH21" i="10"/>
  <c r="CH15"/>
  <c r="AR14" i="9"/>
  <c r="BE15" i="8" l="1"/>
  <c r="BL24" i="17"/>
  <c r="BX21" i="16"/>
  <c r="BX20"/>
  <c r="A6" i="17"/>
  <c r="BX19" i="16"/>
  <c r="BX14"/>
  <c r="BX13"/>
  <c r="BX12"/>
  <c r="A6"/>
  <c r="A6" i="15"/>
  <c r="CC4"/>
  <c r="A6" i="14"/>
  <c r="BG4"/>
  <c r="CH4" i="13"/>
  <c r="A6"/>
  <c r="BC11" i="11"/>
  <c r="AG17" i="10"/>
  <c r="AX27" i="12" s="1"/>
  <c r="BI27" s="1"/>
  <c r="BC12" i="10"/>
  <c r="CH12" s="1"/>
  <c r="CH9" s="1"/>
  <c r="BC14"/>
  <c r="CH33" i="9"/>
  <c r="BC19" i="11" l="1"/>
  <c r="AG15"/>
  <c r="AG14"/>
  <c r="BC13" i="10"/>
  <c r="BT45" i="12" l="1"/>
  <c r="BT44"/>
  <c r="BT43"/>
  <c r="BT42"/>
  <c r="BT41"/>
  <c r="BT40"/>
  <c r="BT39"/>
  <c r="BT34"/>
  <c r="BT35"/>
  <c r="BT36"/>
  <c r="BT37"/>
  <c r="BT38"/>
  <c r="BT33"/>
  <c r="BT32"/>
  <c r="BT31"/>
  <c r="BT30"/>
  <c r="BT29"/>
  <c r="BT28"/>
  <c r="BT27"/>
  <c r="BT26"/>
  <c r="BT25"/>
  <c r="BT24"/>
  <c r="BT23"/>
  <c r="BT21"/>
  <c r="BT20"/>
  <c r="BT19"/>
  <c r="BT18"/>
  <c r="BT17"/>
  <c r="BT16"/>
  <c r="BT15"/>
  <c r="BT14"/>
  <c r="BC15" i="11"/>
  <c r="BC18"/>
  <c r="BC22"/>
  <c r="BC14"/>
  <c r="BC17" i="10"/>
  <c r="CH17" s="1"/>
  <c r="BC20"/>
  <c r="CH20" s="1"/>
  <c r="CH18" s="1"/>
  <c r="BT13" i="12"/>
  <c r="BT12"/>
  <c r="BT11"/>
  <c r="AG16" i="9"/>
  <c r="BC16" s="1"/>
  <c r="A3" i="12"/>
  <c r="BC14" i="9"/>
  <c r="BC17"/>
  <c r="BC18"/>
  <c r="BC19"/>
  <c r="BC22"/>
  <c r="BC25"/>
  <c r="BC26"/>
  <c r="AG17"/>
  <c r="F3" i="6"/>
  <c r="CH24" i="10" l="1"/>
  <c r="AX22" i="12" s="1"/>
  <c r="BE11" i="5"/>
  <c r="F6"/>
  <c r="BY8" i="4"/>
  <c r="BL10"/>
  <c r="BL11" s="1"/>
  <c r="F4"/>
  <c r="AX46" i="12" l="1"/>
  <c r="BI22"/>
  <c r="BT22" s="1"/>
  <c r="BI46"/>
  <c r="BO9" i="6"/>
  <c r="BX10" i="16"/>
  <c r="BX16" s="1"/>
  <c r="BO7" i="6"/>
  <c r="BW7" s="1"/>
  <c r="CE7" s="1"/>
  <c r="BX15" i="16"/>
  <c r="BX18" s="1"/>
  <c r="BW9" i="6" l="1"/>
  <c r="BT46" i="12"/>
  <c r="CE9" i="6" s="1"/>
</calcChain>
</file>

<file path=xl/sharedStrings.xml><?xml version="1.0" encoding="utf-8"?>
<sst xmlns="http://schemas.openxmlformats.org/spreadsheetml/2006/main" count="687" uniqueCount="338">
  <si>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</si>
  <si>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</si>
  <si>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</si>
  <si>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</si>
  <si>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</si>
  <si>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</si>
  <si>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</si>
  <si>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</si>
  <si>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</si>
  <si>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</si>
  <si>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(Образец)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</si>
  <si>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</si>
  <si>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</si>
  <si>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</si>
  <si>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</si>
  <si>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</si>
  <si>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</si>
  <si>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</si>
  <si>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</si>
  <si>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</si>
  <si>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</si>
  <si>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</si>
  <si>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</si>
  <si>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 xml:space="preserve">электрической энергии для потребителей услуг сетевой организации за </t>
  </si>
  <si>
    <t>2017</t>
  </si>
  <si>
    <t>Муниципальное унитарное предприятие города Абакана "Абаканские электрические сети"</t>
  </si>
  <si>
    <t>Форма 1.2. Расчет показателя средней продолжительности прекращений 
передачи электрической энергии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</si>
  <si>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</si>
  <si>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</si>
  <si>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</si>
  <si>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</si>
  <si>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</si>
  <si>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</si>
  <si>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</si>
  <si>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</si>
  <si>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</si>
  <si>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</si>
  <si>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</si>
  <si>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</si>
  <si>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</si>
  <si>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</si>
  <si>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</si>
  <si>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</si>
  <si>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</si>
  <si>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</si>
  <si>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</si>
  <si>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</si>
  <si>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</si>
  <si>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</si>
  <si>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</si>
  <si>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</si>
  <si>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</si>
  <si>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</si>
  <si>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</si>
  <si>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</si>
  <si>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</si>
  <si>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</si>
  <si>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</si>
  <si>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</si>
  <si>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</si>
  <si>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</si>
  <si>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</si>
  <si>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</si>
  <si>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</si>
  <si>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</si>
  <si>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</si>
  <si>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</si>
  <si>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</si>
  <si>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-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</si>
  <si>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</si>
  <si>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</si>
  <si>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</si>
  <si>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</si>
  <si>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</si>
  <si>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</si>
  <si>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2018</t>
  </si>
  <si>
    <t>2019</t>
  </si>
  <si>
    <r>
      <t>Показатель уровня качества обслуживания потребителей услуг территориальными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</si>
  <si>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Форма 2.1. Расчет значения индикатора информативности</t>
  </si>
  <si>
    <t>Наименование территориальной сетевой организации</t>
  </si>
  <si>
    <t>Параметр (критерий), 
характеризующий 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</si>
  <si>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</si>
  <si>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</si>
  <si>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</si>
  <si>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</si>
  <si>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</si>
  <si>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</si>
  <si>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</si>
  <si>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</si>
  <si>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</si>
  <si>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</si>
  <si>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</si>
  <si>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</si>
  <si>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</si>
  <si>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</si>
  <si>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</si>
  <si>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</si>
  <si>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</si>
  <si>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
(наличие - 1, отсутствие - 0)</t>
  </si>
  <si>
    <t>2.2. Наличие
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</si>
  <si>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</si>
  <si>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</si>
  <si>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</si>
  <si>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</si>
  <si>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</si>
  <si>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</si>
  <si>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</si>
  <si>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</si>
  <si>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</si>
  <si>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</si>
  <si>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2.2. Расчет значения индикатора исполнительности</t>
  </si>
  <si>
    <t>Параметр (показатель), характеризующий индикатор</t>
  </si>
  <si>
    <t>1. Соблюдение сроков по процедурам взаимодействия 
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</si>
  <si>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</si>
  <si>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</si>
  <si>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</si>
  <si>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</si>
  <si>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</si>
  <si>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</si>
  <si>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</si>
  <si>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</si>
  <si>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</si>
  <si>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</si>
  <si>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</si>
  <si>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</si>
  <si>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</si>
  <si>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2.3.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</si>
  <si>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</si>
  <si>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</si>
  <si>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</si>
  <si>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</si>
  <si>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</si>
  <si>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</si>
  <si>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</si>
  <si>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</si>
  <si>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</si>
  <si>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</si>
  <si>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</si>
  <si>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</si>
  <si>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</si>
  <si>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</si>
  <si>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</si>
  <si>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</si>
  <si>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</si>
  <si>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</si>
  <si>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</si>
  <si>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</si>
  <si>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 xml:space="preserve">Форма 2.4.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</si>
  <si>
    <t>Значение показателя, годы:</t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</si>
  <si>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  <charset val="204"/>
      </rPr>
      <t>2</t>
    </r>
  </si>
  <si>
    <r>
      <t>И</t>
    </r>
    <r>
      <rPr>
        <vertAlign val="subscript"/>
        <sz val="11"/>
        <rFont val="Times New Roman"/>
        <family val="1"/>
        <charset val="204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</si>
  <si>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</si>
  <si>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</si>
  <si>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</si>
  <si>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</si>
  <si>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</si>
  <si>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</si>
  <si>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</si>
  <si>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</si>
  <si>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</si>
  <si>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</si>
  <si>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</si>
  <si>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</si>
  <si>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</si>
  <si>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</si>
  <si>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</si>
  <si>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</si>
  <si>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</si>
  <si>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</si>
  <si>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</si>
  <si>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</si>
  <si>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</si>
  <si>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</si>
  <si>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</si>
  <si>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</si>
  <si>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</si>
  <si>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</si>
  <si>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</si>
  <si>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</si>
  <si>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</si>
  <si>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</si>
  <si>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</si>
  <si>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</si>
  <si>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</si>
  <si>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</si>
  <si>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</si>
  <si>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</si>
  <si>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</si>
  <si>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</si>
  <si>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</si>
  <si>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</si>
  <si>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</si>
  <si>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</si>
  <si>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</si>
  <si>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</si>
  <si>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</si>
  <si>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</si>
  <si>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</si>
  <si>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</si>
  <si>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</si>
  <si>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</si>
  <si>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</si>
  <si>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</si>
  <si>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</si>
  <si>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</si>
  <si>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</si>
  <si>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</si>
  <si>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</si>
  <si>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</si>
  <si>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</si>
  <si>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</si>
  <si>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</si>
  <si>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</si>
  <si>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</si>
  <si>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</si>
  <si>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</si>
  <si>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</si>
  <si>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</si>
  <si>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</si>
  <si>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</si>
  <si>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</si>
  <si>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</si>
  <si>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</si>
  <si>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</si>
  <si>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</si>
  <si>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</si>
  <si>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</si>
  <si>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</si>
  <si>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</si>
  <si>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</si>
  <si>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</si>
  <si>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</si>
  <si>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</si>
  <si>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</si>
  <si>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</si>
  <si>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</si>
  <si>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4,76</t>
  </si>
  <si>
    <t>9,09</t>
  </si>
  <si>
    <t>4,11</t>
  </si>
  <si>
    <t>20,67</t>
  </si>
  <si>
    <t>13</t>
  </si>
  <si>
    <t>21</t>
  </si>
  <si>
    <t>20</t>
  </si>
  <si>
    <t>18</t>
  </si>
  <si>
    <t>0,06</t>
  </si>
  <si>
    <t>0,01</t>
  </si>
  <si>
    <t>0,1</t>
  </si>
  <si>
    <t>2017 факт</t>
  </si>
  <si>
    <t>2015 факт</t>
  </si>
  <si>
    <t>2016 факт</t>
  </si>
  <si>
    <t>0</t>
  </si>
  <si>
    <t>0,422</t>
  </si>
  <si>
    <t>1,833</t>
  </si>
  <si>
    <t>25</t>
  </si>
  <si>
    <t>2,1</t>
  </si>
  <si>
    <t>Расчет уровня надежности и качества поставляемых товаров и услуг</t>
  </si>
  <si>
    <t>Субъект РФ</t>
  </si>
  <si>
    <t>Республика Хакасия</t>
  </si>
  <si>
    <t>Отчетный период</t>
  </si>
  <si>
    <t>год</t>
  </si>
  <si>
    <t>Тип данных</t>
  </si>
  <si>
    <t>Факт</t>
  </si>
  <si>
    <t>Первый год долгосрочного периода регулирования</t>
  </si>
  <si>
    <t>Период действия тарифа</t>
  </si>
  <si>
    <t>5 лет</t>
  </si>
  <si>
    <t>Версия</t>
  </si>
  <si>
    <t>Версия организации</t>
  </si>
  <si>
    <t>Наименование организации</t>
  </si>
  <si>
    <t>Является ли данное юридическое лицо подразделением(филиалом) другой организации</t>
  </si>
  <si>
    <t>нет</t>
  </si>
  <si>
    <t>Наименование ПОДРАЗДЕЛЕНИЯ</t>
  </si>
  <si>
    <t>ИНН</t>
  </si>
  <si>
    <t>1901002975</t>
  </si>
  <si>
    <t>КПП</t>
  </si>
  <si>
    <t>190101001</t>
  </si>
  <si>
    <t>Вид деятельности</t>
  </si>
  <si>
    <t>Сетевая компания</t>
  </si>
  <si>
    <t>ОКПО</t>
  </si>
  <si>
    <t>05196686</t>
  </si>
  <si>
    <t>ОКВЭД</t>
  </si>
  <si>
    <t>Муниципальный район, на территории которого осуществляется деятельность</t>
  </si>
  <si>
    <t>г.Абакан</t>
  </si>
  <si>
    <t>Муниципальное образование, на территории которого осуществляется деятельность</t>
  </si>
  <si>
    <t>ОКТМО</t>
  </si>
  <si>
    <t>95701000</t>
  </si>
  <si>
    <t>Территории по ОКАТО</t>
  </si>
  <si>
    <t>95401000000</t>
  </si>
  <si>
    <t>Код по ОКОГУ</t>
  </si>
  <si>
    <t>Организационно-правовые формы по ОКОПФ</t>
  </si>
  <si>
    <t>Формы собственности по ОКФС</t>
  </si>
  <si>
    <t>14</t>
  </si>
  <si>
    <t>Юридический адрес</t>
  </si>
  <si>
    <t>г. Абакан, ул. Советская, 25</t>
  </si>
  <si>
    <t>Почтовый адрес</t>
  </si>
  <si>
    <t>Фамилия, имя, отчество</t>
  </si>
  <si>
    <t>Кочетков Александр Александрович</t>
  </si>
  <si>
    <t>(код) номер телефона</t>
  </si>
  <si>
    <t>8 (3902) 29-90-01</t>
  </si>
  <si>
    <t>Пидюров Сергей Геннадьевич</t>
  </si>
  <si>
    <t>8 (3902) 29-90-46</t>
  </si>
  <si>
    <t>Должностное лицо, ответственное за составление формы</t>
  </si>
  <si>
    <t>e-mail</t>
  </si>
  <si>
    <t>Дата составления документа</t>
  </si>
  <si>
    <t>Арапаева Ольга Сергеевна</t>
  </si>
  <si>
    <t>Зам. Начальника ПТО</t>
  </si>
  <si>
    <t>8 (3902) 29-25-07</t>
  </si>
  <si>
    <t>35.12.1</t>
  </si>
  <si>
    <t>4210007</t>
  </si>
  <si>
    <t>65243</t>
  </si>
  <si>
    <t>Форма 8.3. Расчет индикативного показателя уровня надежности оказываемых услуг.</t>
  </si>
  <si>
    <t>МУП г. Абакана "Абаканские электрические сети"</t>
  </si>
  <si>
    <t>За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</si>
  <si>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</si>
  <si>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</si>
  <si>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</si>
  <si>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</si>
  <si>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</si>
  <si>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</si>
  <si>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</si>
  <si>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</si>
  <si>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</si>
  <si>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</rPr>
      <t>saidi</t>
    </r>
    <r>
      <rPr>
        <sz val="11"/>
        <color indexed="8"/>
        <rFont val="Arial Narrow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</si>
  <si>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</rPr>
      <t>saifi</t>
    </r>
    <r>
      <rPr>
        <sz val="11"/>
        <color indexed="8"/>
        <rFont val="Arial Narrow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</si>
  <si>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</rPr>
      <t>saidi</t>
    </r>
    <r>
      <rPr>
        <sz val="11"/>
        <color indexed="8"/>
        <rFont val="Arial Narrow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</si>
  <si>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</rPr>
      <t>saifi</t>
    </r>
    <r>
      <rPr>
        <sz val="11"/>
        <color indexed="8"/>
        <rFont val="Arial Narrow"/>
      </rPr>
      <t>), шт.</t>
    </r>
  </si>
  <si>
    <t>Начальник уч. №5 ОДС</t>
  </si>
  <si>
    <t>С.Г.Пидюров</t>
  </si>
  <si>
    <t xml:space="preserve"> </t>
  </si>
  <si>
    <t>Директор</t>
  </si>
  <si>
    <t>Начальник отдела ПР и ТП</t>
  </si>
  <si>
    <t xml:space="preserve">Иванец О. А. </t>
  </si>
  <si>
    <t>Специалист по связям с общественностью</t>
  </si>
  <si>
    <t>Борзенко Ю. Ю.</t>
  </si>
  <si>
    <t>Начальник ПР и ТП</t>
  </si>
  <si>
    <t>Иванец О. А.</t>
  </si>
  <si>
    <t>Начальник уч.№5 "ОДС"</t>
  </si>
  <si>
    <r>
      <t xml:space="preserve">Форма 1.5.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
(для долгосрочных периодов регулирования, начавшихся с 2014 года до 2018 года)</t>
    </r>
  </si>
  <si>
    <t>(значение из формы п. 1 формы 1.3 приложения 1 
к методическим указаниям)</t>
  </si>
</sst>
</file>

<file path=xl/styles.xml><?xml version="1.0" encoding="utf-8"?>
<styleSheet xmlns="http://schemas.openxmlformats.org/spreadsheetml/2006/main">
  <numFmts count="1">
    <numFmt numFmtId="164" formatCode="0.0000"/>
  </numFmts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10"/>
      <name val="Arial Narrow"/>
    </font>
    <font>
      <sz val="11"/>
      <color indexed="8"/>
      <name val="Arial Narrow"/>
    </font>
    <font>
      <i/>
      <u/>
      <sz val="10"/>
      <color indexed="8"/>
      <name val="Arial Narrow"/>
    </font>
    <font>
      <i/>
      <u/>
      <sz val="10"/>
      <color indexed="8"/>
      <name val="Calibri"/>
    </font>
    <font>
      <vertAlign val="subscript"/>
      <sz val="11"/>
      <color indexed="8"/>
      <name val="Arial Narrow"/>
    </font>
    <font>
      <sz val="14"/>
      <color indexed="8"/>
      <name val="Times New Roman"/>
      <family val="1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164" fontId="1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0" xfId="1" applyFont="1" applyAlignment="1" applyProtection="1">
      <alignment vertical="center" wrapText="1"/>
    </xf>
    <xf numFmtId="0" fontId="15" fillId="0" borderId="0" xfId="1" applyFont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6" fillId="0" borderId="0" xfId="2" applyFont="1" applyFill="1" applyBorder="1" applyAlignment="1" applyProtection="1">
      <alignment vertical="center" wrapText="1"/>
    </xf>
    <xf numFmtId="0" fontId="17" fillId="0" borderId="0" xfId="1" applyFont="1" applyBorder="1" applyAlignment="1" applyProtection="1">
      <alignment vertical="center" wrapText="1"/>
    </xf>
    <xf numFmtId="0" fontId="17" fillId="0" borderId="0" xfId="1" applyFont="1" applyAlignment="1" applyProtection="1">
      <alignment vertical="center" wrapText="1"/>
    </xf>
    <xf numFmtId="0" fontId="17" fillId="3" borderId="0" xfId="2" applyFont="1" applyFill="1" applyBorder="1" applyAlignment="1" applyProtection="1">
      <alignment vertical="center" wrapText="1"/>
    </xf>
    <xf numFmtId="0" fontId="16" fillId="3" borderId="18" xfId="2" applyFont="1" applyFill="1" applyBorder="1" applyAlignment="1" applyProtection="1">
      <alignment horizontal="center" vertical="center" wrapText="1"/>
    </xf>
    <xf numFmtId="0" fontId="16" fillId="3" borderId="0" xfId="2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vertical="center" wrapText="1"/>
    </xf>
    <xf numFmtId="49" fontId="17" fillId="0" borderId="0" xfId="0" applyNumberFormat="1" applyFont="1" applyAlignment="1" applyProtection="1">
      <alignment vertical="top"/>
    </xf>
    <xf numFmtId="49" fontId="17" fillId="0" borderId="0" xfId="0" applyNumberFormat="1" applyFont="1" applyBorder="1" applyAlignment="1" applyProtection="1">
      <alignment vertical="top"/>
    </xf>
    <xf numFmtId="0" fontId="0" fillId="0" borderId="0" xfId="0" applyNumberFormat="1" applyAlignment="1" applyProtection="1">
      <alignment vertical="top"/>
    </xf>
    <xf numFmtId="0" fontId="16" fillId="3" borderId="24" xfId="2" applyFont="1" applyFill="1" applyBorder="1" applyAlignment="1" applyProtection="1">
      <alignment horizontal="center" vertical="center" wrapText="1"/>
    </xf>
    <xf numFmtId="0" fontId="16" fillId="3" borderId="27" xfId="2" applyFont="1" applyFill="1" applyBorder="1" applyAlignment="1" applyProtection="1">
      <alignment horizontal="center" vertical="center" wrapText="1"/>
    </xf>
    <xf numFmtId="0" fontId="16" fillId="3" borderId="30" xfId="2" applyFont="1" applyFill="1" applyBorder="1" applyAlignment="1" applyProtection="1">
      <alignment horizontal="center" vertical="center" wrapText="1"/>
    </xf>
    <xf numFmtId="49" fontId="16" fillId="3" borderId="0" xfId="3" applyNumberFormat="1" applyFont="1" applyFill="1" applyBorder="1" applyAlignment="1" applyProtection="1">
      <alignment horizontal="center" vertical="center" wrapText="1"/>
    </xf>
    <xf numFmtId="14" fontId="17" fillId="3" borderId="0" xfId="3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6" fillId="3" borderId="21" xfId="3" applyNumberFormat="1" applyFont="1" applyFill="1" applyBorder="1" applyAlignment="1" applyProtection="1">
      <alignment horizontal="center" vertical="center" wrapText="1"/>
    </xf>
    <xf numFmtId="49" fontId="16" fillId="3" borderId="24" xfId="4" applyNumberFormat="1" applyFont="1" applyFill="1" applyBorder="1" applyAlignment="1" applyProtection="1">
      <alignment horizontal="center" vertical="center" wrapText="1"/>
    </xf>
    <xf numFmtId="0" fontId="17" fillId="3" borderId="0" xfId="1" applyFont="1" applyFill="1" applyBorder="1" applyAlignment="1" applyProtection="1">
      <alignment vertical="center" wrapText="1"/>
    </xf>
    <xf numFmtId="49" fontId="17" fillId="0" borderId="0" xfId="0" applyNumberFormat="1" applyFont="1" applyBorder="1" applyAlignment="1" applyProtection="1">
      <alignment vertical="center" wrapText="1"/>
    </xf>
    <xf numFmtId="49" fontId="17" fillId="0" borderId="0" xfId="0" applyNumberFormat="1" applyFont="1" applyAlignment="1" applyProtection="1">
      <alignment vertical="center" wrapText="1"/>
    </xf>
    <xf numFmtId="0" fontId="16" fillId="3" borderId="24" xfId="3" applyNumberFormat="1" applyFont="1" applyFill="1" applyBorder="1" applyAlignment="1" applyProtection="1">
      <alignment horizontal="center" vertical="center" wrapText="1"/>
    </xf>
    <xf numFmtId="0" fontId="17" fillId="3" borderId="0" xfId="1" applyFont="1" applyFill="1" applyBorder="1" applyAlignment="1" applyProtection="1">
      <alignment horizontal="center" vertical="center" wrapText="1"/>
    </xf>
    <xf numFmtId="0" fontId="16" fillId="3" borderId="30" xfId="3" applyNumberFormat="1" applyFont="1" applyFill="1" applyBorder="1" applyAlignment="1" applyProtection="1">
      <alignment horizontal="center" vertical="center" wrapText="1"/>
    </xf>
    <xf numFmtId="0" fontId="16" fillId="3" borderId="0" xfId="3" applyNumberFormat="1" applyFont="1" applyFill="1" applyBorder="1" applyAlignment="1" applyProtection="1">
      <alignment horizontal="center" vertical="center" wrapText="1"/>
    </xf>
    <xf numFmtId="49" fontId="16" fillId="0" borderId="24" xfId="3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3" borderId="25" xfId="2" applyFont="1" applyFill="1" applyBorder="1" applyAlignment="1" applyProtection="1">
      <alignment horizontal="center" vertical="center" wrapText="1"/>
    </xf>
    <xf numFmtId="49" fontId="17" fillId="6" borderId="26" xfId="4" applyNumberFormat="1" applyFont="1" applyFill="1" applyBorder="1" applyAlignment="1" applyProtection="1">
      <alignment horizontal="center" vertical="center" wrapText="1"/>
      <protection locked="0"/>
    </xf>
    <xf numFmtId="49" fontId="17" fillId="3" borderId="25" xfId="4" applyNumberFormat="1" applyFont="1" applyFill="1" applyBorder="1" applyAlignment="1" applyProtection="1">
      <alignment horizontal="center" vertical="center" wrapText="1"/>
    </xf>
    <xf numFmtId="49" fontId="17" fillId="3" borderId="31" xfId="4" applyNumberFormat="1" applyFont="1" applyFill="1" applyBorder="1" applyAlignment="1" applyProtection="1">
      <alignment horizontal="center" vertical="center" wrapText="1"/>
    </xf>
    <xf numFmtId="49" fontId="20" fillId="6" borderId="32" xfId="5" applyNumberFormat="1" applyFont="1" applyFill="1" applyBorder="1" applyAlignment="1" applyProtection="1">
      <alignment horizontal="center" vertical="center" wrapText="1"/>
      <protection locked="0"/>
    </xf>
    <xf numFmtId="49" fontId="16" fillId="0" borderId="33" xfId="4" applyNumberFormat="1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0" fontId="17" fillId="0" borderId="0" xfId="1" applyFont="1" applyFill="1" applyAlignment="1" applyProtection="1">
      <alignment horizontal="center" vertical="center" wrapText="1"/>
    </xf>
    <xf numFmtId="0" fontId="17" fillId="0" borderId="0" xfId="1" applyFont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/>
    <xf numFmtId="0" fontId="22" fillId="0" borderId="36" xfId="0" applyFont="1" applyFill="1" applyBorder="1"/>
    <xf numFmtId="0" fontId="22" fillId="0" borderId="0" xfId="0" applyFont="1" applyFill="1" applyAlignment="1">
      <alignment horizontal="left" vertical="top"/>
    </xf>
    <xf numFmtId="0" fontId="22" fillId="0" borderId="36" xfId="0" applyFont="1" applyFill="1" applyBorder="1" applyAlignment="1">
      <alignment horizontal="left" vertical="top"/>
    </xf>
    <xf numFmtId="0" fontId="22" fillId="0" borderId="38" xfId="0" applyFont="1" applyFill="1" applyBorder="1" applyAlignment="1">
      <alignment horizontal="left" vertical="top" wrapText="1"/>
    </xf>
    <xf numFmtId="0" fontId="22" fillId="0" borderId="38" xfId="0" applyFont="1" applyFill="1" applyBorder="1" applyAlignment="1">
      <alignment horizontal="center" vertical="top" wrapText="1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/>
    <xf numFmtId="16" fontId="22" fillId="0" borderId="38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/>
    <xf numFmtId="0" fontId="3" fillId="0" borderId="1" xfId="0" applyNumberFormat="1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49" fontId="27" fillId="6" borderId="26" xfId="4" applyNumberFormat="1" applyFont="1" applyFill="1" applyBorder="1" applyAlignment="1" applyProtection="1">
      <alignment horizontal="center" vertical="center" wrapText="1"/>
      <protection locked="0"/>
    </xf>
    <xf numFmtId="49" fontId="16" fillId="3" borderId="24" xfId="4" applyNumberFormat="1" applyFont="1" applyFill="1" applyBorder="1" applyAlignment="1" applyProtection="1">
      <alignment horizontal="center" vertical="center" wrapText="1"/>
    </xf>
    <xf numFmtId="49" fontId="16" fillId="3" borderId="30" xfId="4" applyNumberFormat="1" applyFont="1" applyFill="1" applyBorder="1" applyAlignment="1" applyProtection="1">
      <alignment horizontal="center" vertical="center" wrapText="1"/>
    </xf>
    <xf numFmtId="14" fontId="17" fillId="4" borderId="34" xfId="4" applyNumberFormat="1" applyFont="1" applyFill="1" applyBorder="1" applyAlignment="1" applyProtection="1">
      <alignment horizontal="center" vertical="center" wrapText="1"/>
    </xf>
    <xf numFmtId="0" fontId="17" fillId="4" borderId="35" xfId="0" applyNumberFormat="1" applyFont="1" applyFill="1" applyBorder="1" applyAlignment="1" applyProtection="1">
      <alignment horizontal="center" vertical="center" wrapText="1"/>
    </xf>
    <xf numFmtId="49" fontId="17" fillId="5" borderId="25" xfId="3" applyNumberFormat="1" applyFont="1" applyFill="1" applyBorder="1" applyAlignment="1" applyProtection="1">
      <alignment horizontal="center" vertical="center" wrapText="1"/>
      <protection locked="0"/>
    </xf>
    <xf numFmtId="49" fontId="17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6" borderId="25" xfId="2" applyNumberFormat="1" applyFont="1" applyFill="1" applyBorder="1" applyAlignment="1" applyProtection="1">
      <alignment horizontal="center" vertical="center" wrapText="1"/>
      <protection locked="0"/>
    </xf>
    <xf numFmtId="49" fontId="17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4" xfId="2" applyFont="1" applyFill="1" applyBorder="1" applyAlignment="1" applyProtection="1">
      <alignment horizontal="center" vertical="center" wrapText="1"/>
    </xf>
    <xf numFmtId="49" fontId="17" fillId="3" borderId="25" xfId="3" applyNumberFormat="1" applyFont="1" applyFill="1" applyBorder="1" applyAlignment="1" applyProtection="1">
      <alignment horizontal="center" vertical="center" wrapText="1"/>
    </xf>
    <xf numFmtId="49" fontId="17" fillId="3" borderId="26" xfId="3" applyNumberFormat="1" applyFont="1" applyFill="1" applyBorder="1" applyAlignment="1" applyProtection="1">
      <alignment horizontal="center" vertical="center" wrapText="1"/>
    </xf>
    <xf numFmtId="49" fontId="17" fillId="4" borderId="25" xfId="3" applyNumberFormat="1" applyFont="1" applyFill="1" applyBorder="1" applyAlignment="1" applyProtection="1">
      <alignment horizontal="center" vertical="center" wrapText="1"/>
    </xf>
    <xf numFmtId="49" fontId="17" fillId="4" borderId="26" xfId="3" applyNumberFormat="1" applyFont="1" applyFill="1" applyBorder="1" applyAlignment="1" applyProtection="1">
      <alignment horizontal="center" vertical="center" wrapText="1"/>
    </xf>
    <xf numFmtId="49" fontId="17" fillId="4" borderId="26" xfId="0" applyNumberFormat="1" applyFont="1" applyFill="1" applyBorder="1" applyAlignment="1" applyProtection="1">
      <alignment horizontal="center" vertical="center" wrapText="1"/>
    </xf>
    <xf numFmtId="49" fontId="0" fillId="5" borderId="26" xfId="0" applyNumberFormat="1" applyFill="1" applyBorder="1" applyAlignment="1" applyProtection="1">
      <alignment horizontal="center" vertical="center" wrapText="1"/>
      <protection locked="0"/>
    </xf>
    <xf numFmtId="49" fontId="17" fillId="5" borderId="31" xfId="3" applyNumberFormat="1" applyFont="1" applyFill="1" applyBorder="1" applyAlignment="1" applyProtection="1">
      <alignment horizontal="center" vertical="center" wrapText="1"/>
      <protection locked="0"/>
    </xf>
    <xf numFmtId="49" fontId="0" fillId="5" borderId="32" xfId="0" applyNumberFormat="1" applyFill="1" applyBorder="1" applyAlignment="1" applyProtection="1">
      <alignment horizontal="center" vertical="center" wrapText="1"/>
      <protection locked="0"/>
    </xf>
    <xf numFmtId="49" fontId="17" fillId="3" borderId="0" xfId="3" applyNumberFormat="1" applyFont="1" applyFill="1" applyBorder="1" applyAlignment="1" applyProtection="1">
      <alignment horizontal="center" vertical="center" wrapText="1"/>
    </xf>
    <xf numFmtId="0" fontId="17" fillId="5" borderId="22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23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25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26" xfId="3" applyNumberFormat="1" applyFont="1" applyFill="1" applyBorder="1" applyAlignment="1" applyProtection="1">
      <alignment horizontal="center" vertical="center" wrapText="1"/>
      <protection locked="0"/>
    </xf>
    <xf numFmtId="49" fontId="17" fillId="4" borderId="25" xfId="3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3" applyNumberFormat="1" applyFont="1" applyFill="1" applyBorder="1" applyAlignment="1" applyProtection="1">
      <alignment horizontal="center" vertical="center" wrapText="1"/>
      <protection locked="0"/>
    </xf>
    <xf numFmtId="49" fontId="0" fillId="5" borderId="25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25" xfId="2" applyFont="1" applyFill="1" applyBorder="1" applyAlignment="1" applyProtection="1">
      <alignment horizontal="center" vertical="center" wrapText="1"/>
      <protection locked="0"/>
    </xf>
    <xf numFmtId="0" fontId="17" fillId="5" borderId="26" xfId="2" applyFont="1" applyFill="1" applyBorder="1" applyAlignment="1" applyProtection="1">
      <alignment horizontal="center" vertical="center" wrapText="1"/>
      <protection locked="0"/>
    </xf>
    <xf numFmtId="0" fontId="16" fillId="2" borderId="15" xfId="2" applyFont="1" applyFill="1" applyBorder="1" applyAlignment="1" applyProtection="1">
      <alignment horizontal="center" vertical="center" wrapText="1"/>
    </xf>
    <xf numFmtId="0" fontId="16" fillId="2" borderId="16" xfId="2" applyFont="1" applyFill="1" applyBorder="1" applyAlignment="1" applyProtection="1">
      <alignment horizontal="center" vertical="center" wrapText="1"/>
    </xf>
    <xf numFmtId="0" fontId="16" fillId="2" borderId="17" xfId="2" applyFont="1" applyFill="1" applyBorder="1" applyAlignment="1" applyProtection="1">
      <alignment horizontal="center" vertical="center" wrapText="1"/>
    </xf>
    <xf numFmtId="0" fontId="0" fillId="4" borderId="19" xfId="2" applyFont="1" applyFill="1" applyBorder="1" applyAlignment="1" applyProtection="1">
      <alignment horizontal="center" vertical="center" wrapText="1"/>
    </xf>
    <xf numFmtId="0" fontId="17" fillId="4" borderId="20" xfId="2" applyFont="1" applyFill="1" applyBorder="1" applyAlignment="1" applyProtection="1">
      <alignment horizontal="center" vertical="center" wrapText="1"/>
    </xf>
    <xf numFmtId="0" fontId="16" fillId="3" borderId="21" xfId="2" applyFont="1" applyFill="1" applyBorder="1" applyAlignment="1" applyProtection="1">
      <alignment horizontal="center" vertical="center" wrapText="1"/>
    </xf>
    <xf numFmtId="49" fontId="17" fillId="0" borderId="24" xfId="0" applyNumberFormat="1" applyFont="1" applyBorder="1" applyAlignment="1" applyProtection="1">
      <alignment horizontal="center" vertical="center" wrapText="1"/>
    </xf>
    <xf numFmtId="0" fontId="17" fillId="0" borderId="22" xfId="1" applyFont="1" applyBorder="1" applyAlignment="1" applyProtection="1">
      <alignment horizontal="center" wrapText="1"/>
    </xf>
    <xf numFmtId="0" fontId="17" fillId="0" borderId="23" xfId="1" applyFont="1" applyBorder="1" applyAlignment="1" applyProtection="1">
      <alignment horizontal="center" wrapText="1"/>
    </xf>
    <xf numFmtId="0" fontId="17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5" xfId="0" applyNumberFormat="1" applyFont="1" applyFill="1" applyBorder="1" applyAlignment="1" applyProtection="1">
      <alignment horizontal="center" vertical="center" wrapText="1"/>
    </xf>
    <xf numFmtId="0" fontId="0" fillId="5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26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28" xfId="1" applyFont="1" applyFill="1" applyBorder="1" applyAlignment="1" applyProtection="1">
      <alignment horizontal="center" vertical="center" wrapText="1"/>
      <protection locked="0"/>
    </xf>
    <xf numFmtId="49" fontId="0" fillId="5" borderId="29" xfId="0" applyNumberFormat="1" applyFill="1" applyBorder="1" applyAlignment="1" applyProtection="1">
      <alignment horizontal="center" vertical="center" wrapText="1"/>
      <protection locked="0"/>
    </xf>
    <xf numFmtId="0" fontId="0" fillId="4" borderId="31" xfId="1" applyFont="1" applyFill="1" applyBorder="1" applyAlignment="1" applyProtection="1">
      <alignment horizontal="center" vertical="center" wrapText="1"/>
    </xf>
    <xf numFmtId="0" fontId="0" fillId="4" borderId="32" xfId="1" applyFont="1" applyFill="1" applyBorder="1" applyAlignment="1" applyProtection="1">
      <alignment horizontal="center" vertical="center" wrapText="1"/>
    </xf>
    <xf numFmtId="14" fontId="0" fillId="3" borderId="0" xfId="3" applyNumberFormat="1" applyFont="1" applyFill="1" applyBorder="1" applyAlignment="1" applyProtection="1">
      <alignment horizontal="center" vertical="center" wrapText="1"/>
    </xf>
    <xf numFmtId="14" fontId="17" fillId="3" borderId="0" xfId="3" applyNumberFormat="1" applyFont="1" applyFill="1" applyBorder="1" applyAlignment="1" applyProtection="1">
      <alignment horizontal="center" vertical="center" wrapText="1"/>
    </xf>
    <xf numFmtId="0" fontId="0" fillId="4" borderId="22" xfId="3" applyNumberFormat="1" applyFont="1" applyFill="1" applyBorder="1" applyAlignment="1" applyProtection="1">
      <alignment horizontal="center" vertical="center" wrapText="1"/>
    </xf>
    <xf numFmtId="0" fontId="17" fillId="4" borderId="23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2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/>
    </xf>
    <xf numFmtId="0" fontId="13" fillId="0" borderId="2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64" fontId="13" fillId="0" borderId="2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2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22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top" wrapText="1"/>
    </xf>
    <xf numFmtId="0" fontId="23" fillId="0" borderId="37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_PRIL1.ELECTR" xfId="1"/>
    <cellStyle name="Обычный_ЖКУ_проект3" xfId="2"/>
    <cellStyle name="Обычный_форма 1 водопровод для орг 2" xfId="4"/>
    <cellStyle name="Обычный_форма 1 водопровод для орг_CALC.KV.4.78(v1.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o4/&#1056;&#1072;&#1073;&#1086;&#1095;&#1080;&#1081;%20&#1089;&#1090;&#1086;&#1083;/&#1056;&#1072;&#1073;&#1086;&#1095;&#1072;&#1103;/&#1085;&#1072;&#1076;&#1077;&#1078;&#1085;&#1086;&#1089;&#1090;&#1100;%20&#1080;%20&#1082;&#1072;&#1095;&#1077;&#1089;&#1090;&#1074;&#1086;/&#1043;&#1086;&#1090;&#1086;&#1074;&#1099;&#1077;%20&#1092;&#1086;&#1088;&#1084;&#1099;%202016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2 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.1 ПоказТехприсоед (Птпр)"/>
      <sheetName val="ф.3.2"/>
      <sheetName val="ф.3.3"/>
      <sheetName val="ПоказКачества (Птсо)"/>
      <sheetName val="ф.4.1 ОбобщПоказ"/>
      <sheetName val="ф.4.2 ОбобщПоказ (Коб)"/>
      <sheetName val="ф.8.1"/>
      <sheetName val="ф. 8.3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E2">
            <v>2010</v>
          </cell>
        </row>
        <row r="3">
          <cell r="E3">
            <v>2011</v>
          </cell>
        </row>
        <row r="4">
          <cell r="E4">
            <v>2012</v>
          </cell>
        </row>
        <row r="5"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</sheetData>
      <sheetData sheetId="27" refreshError="1"/>
      <sheetData sheetId="28" refreshError="1"/>
      <sheetData sheetId="29" refreshError="1"/>
      <sheetData sheetId="30">
        <row r="2">
          <cell r="D2" t="str">
            <v>Алтайский</v>
          </cell>
        </row>
        <row r="3">
          <cell r="D3" t="str">
            <v>Аскизский</v>
          </cell>
        </row>
        <row r="4">
          <cell r="D4" t="str">
            <v>Бейский</v>
          </cell>
        </row>
        <row r="5">
          <cell r="D5" t="str">
            <v>Боградский</v>
          </cell>
        </row>
        <row r="6">
          <cell r="D6" t="str">
            <v>Город Саяногорск</v>
          </cell>
        </row>
        <row r="7">
          <cell r="D7" t="str">
            <v>Орджоникидзевский</v>
          </cell>
        </row>
        <row r="8">
          <cell r="D8" t="str">
            <v>Таштыпский</v>
          </cell>
        </row>
        <row r="9">
          <cell r="D9" t="str">
            <v>Усть-Абаканский</v>
          </cell>
        </row>
        <row r="10">
          <cell r="D10" t="str">
            <v>Черногорск</v>
          </cell>
        </row>
        <row r="11">
          <cell r="D11" t="str">
            <v>Ширинский</v>
          </cell>
        </row>
        <row r="12">
          <cell r="D12" t="str">
            <v>г.Абаза</v>
          </cell>
        </row>
        <row r="13">
          <cell r="D13" t="str">
            <v>г.Абакан</v>
          </cell>
        </row>
        <row r="14">
          <cell r="D14" t="str">
            <v>город Сорск</v>
          </cell>
        </row>
        <row r="115">
          <cell r="B115" t="str">
            <v>г.Абакан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13" workbookViewId="0">
      <selection activeCell="B40" sqref="B40:C40"/>
    </sheetView>
  </sheetViews>
  <sheetFormatPr defaultRowHeight="11.25"/>
  <cols>
    <col min="1" max="1" width="41.5703125" style="77" customWidth="1"/>
    <col min="2" max="2" width="23.28515625" style="77" customWidth="1"/>
    <col min="3" max="3" width="20.5703125" style="111" customWidth="1"/>
    <col min="4" max="4" width="5.7109375" style="111" customWidth="1"/>
    <col min="5" max="5" width="5.7109375" style="90" customWidth="1"/>
    <col min="6" max="16384" width="9.140625" style="77"/>
  </cols>
  <sheetData>
    <row r="1" spans="1:12" s="72" customFormat="1">
      <c r="C1" s="73"/>
      <c r="D1" s="73"/>
      <c r="E1" s="74"/>
    </row>
    <row r="2" spans="1:12" s="72" customFormat="1">
      <c r="C2" s="73"/>
      <c r="D2" s="73"/>
      <c r="E2" s="74"/>
    </row>
    <row r="3" spans="1:12" s="72" customFormat="1">
      <c r="C3" s="73"/>
      <c r="D3" s="73"/>
      <c r="E3" s="74"/>
    </row>
    <row r="4" spans="1:12" s="72" customFormat="1" ht="12" thickBot="1">
      <c r="C4" s="73"/>
      <c r="D4" s="73"/>
      <c r="E4" s="74"/>
    </row>
    <row r="5" spans="1:12" ht="17.25" customHeight="1" thickBot="1">
      <c r="A5" s="170" t="s">
        <v>255</v>
      </c>
      <c r="B5" s="171"/>
      <c r="C5" s="172"/>
      <c r="D5" s="75"/>
      <c r="E5" s="76"/>
    </row>
    <row r="6" spans="1:12" ht="15.75" customHeight="1" thickBot="1">
      <c r="A6" s="79" t="s">
        <v>256</v>
      </c>
      <c r="B6" s="173" t="s">
        <v>257</v>
      </c>
      <c r="C6" s="174"/>
      <c r="D6" s="80"/>
      <c r="E6" s="81"/>
      <c r="F6" s="81"/>
    </row>
    <row r="7" spans="1:12" s="82" customFormat="1" ht="14.25" customHeight="1">
      <c r="A7" s="175" t="s">
        <v>258</v>
      </c>
      <c r="B7" s="177" t="s">
        <v>259</v>
      </c>
      <c r="C7" s="178"/>
      <c r="D7" s="83"/>
      <c r="E7" s="83"/>
    </row>
    <row r="8" spans="1:12" s="82" customFormat="1" ht="12.75">
      <c r="A8" s="176"/>
      <c r="B8" s="179">
        <v>2017</v>
      </c>
      <c r="C8" s="180"/>
      <c r="D8" s="83"/>
      <c r="E8" s="83"/>
      <c r="L8" s="84"/>
    </row>
    <row r="9" spans="1:12" s="82" customFormat="1">
      <c r="A9" s="85" t="s">
        <v>260</v>
      </c>
      <c r="B9" s="181" t="s">
        <v>261</v>
      </c>
      <c r="C9" s="156"/>
      <c r="D9" s="83"/>
      <c r="E9" s="83"/>
    </row>
    <row r="10" spans="1:12" s="82" customFormat="1" ht="22.5">
      <c r="A10" s="85" t="s">
        <v>262</v>
      </c>
      <c r="B10" s="182">
        <v>2015</v>
      </c>
      <c r="C10" s="183"/>
      <c r="D10" s="83"/>
      <c r="E10" s="83"/>
    </row>
    <row r="11" spans="1:12" s="82" customFormat="1" ht="12.75">
      <c r="A11" s="86" t="s">
        <v>263</v>
      </c>
      <c r="B11" s="184" t="s">
        <v>264</v>
      </c>
      <c r="C11" s="185"/>
      <c r="D11" s="83"/>
      <c r="E11" s="83"/>
    </row>
    <row r="12" spans="1:12" s="82" customFormat="1" ht="13.5" thickBot="1">
      <c r="A12" s="87" t="s">
        <v>265</v>
      </c>
      <c r="B12" s="186" t="s">
        <v>266</v>
      </c>
      <c r="C12" s="187"/>
      <c r="D12" s="83"/>
      <c r="E12" s="83"/>
    </row>
    <row r="13" spans="1:12" ht="13.5" thickBot="1">
      <c r="A13" s="88"/>
      <c r="B13" s="188"/>
      <c r="C13" s="189"/>
      <c r="D13" s="89"/>
    </row>
    <row r="14" spans="1:12" ht="39.75" customHeight="1">
      <c r="A14" s="91" t="s">
        <v>267</v>
      </c>
      <c r="B14" s="190" t="s">
        <v>25</v>
      </c>
      <c r="C14" s="191"/>
      <c r="D14" s="89"/>
    </row>
    <row r="15" spans="1:12" s="95" customFormat="1" ht="33.75">
      <c r="A15" s="92" t="s">
        <v>268</v>
      </c>
      <c r="B15" s="168" t="s">
        <v>269</v>
      </c>
      <c r="C15" s="169"/>
      <c r="D15" s="93"/>
      <c r="E15" s="93"/>
      <c r="F15" s="94"/>
      <c r="G15" s="94"/>
    </row>
    <row r="16" spans="1:12">
      <c r="A16" s="96" t="s">
        <v>270</v>
      </c>
      <c r="B16" s="152"/>
      <c r="C16" s="153"/>
      <c r="D16" s="89"/>
    </row>
    <row r="17" spans="1:5">
      <c r="A17" s="96" t="s">
        <v>271</v>
      </c>
      <c r="B17" s="154" t="s">
        <v>272</v>
      </c>
      <c r="C17" s="155"/>
      <c r="D17" s="97"/>
    </row>
    <row r="18" spans="1:5">
      <c r="A18" s="96" t="s">
        <v>273</v>
      </c>
      <c r="B18" s="154" t="s">
        <v>274</v>
      </c>
      <c r="C18" s="155"/>
      <c r="D18" s="97"/>
    </row>
    <row r="19" spans="1:5">
      <c r="A19" s="96" t="s">
        <v>275</v>
      </c>
      <c r="B19" s="154" t="s">
        <v>276</v>
      </c>
      <c r="C19" s="156"/>
      <c r="D19" s="97"/>
    </row>
    <row r="20" spans="1:5" ht="12.75">
      <c r="A20" s="96" t="s">
        <v>277</v>
      </c>
      <c r="B20" s="147" t="s">
        <v>278</v>
      </c>
      <c r="C20" s="157"/>
      <c r="D20" s="89"/>
    </row>
    <row r="21" spans="1:5" ht="13.5" thickBot="1">
      <c r="A21" s="98" t="s">
        <v>279</v>
      </c>
      <c r="B21" s="158" t="s">
        <v>306</v>
      </c>
      <c r="C21" s="159"/>
      <c r="D21" s="89"/>
    </row>
    <row r="22" spans="1:5" ht="12" thickBot="1">
      <c r="A22" s="99"/>
      <c r="B22" s="160"/>
      <c r="C22" s="160"/>
      <c r="D22" s="97"/>
    </row>
    <row r="23" spans="1:5" ht="29.25" customHeight="1">
      <c r="A23" s="91" t="s">
        <v>280</v>
      </c>
      <c r="B23" s="161" t="s">
        <v>281</v>
      </c>
      <c r="C23" s="162"/>
      <c r="D23" s="97"/>
    </row>
    <row r="24" spans="1:5" ht="33.75">
      <c r="A24" s="96" t="s">
        <v>282</v>
      </c>
      <c r="B24" s="163" t="s">
        <v>281</v>
      </c>
      <c r="C24" s="164"/>
      <c r="D24" s="97"/>
    </row>
    <row r="25" spans="1:5">
      <c r="A25" s="96" t="s">
        <v>283</v>
      </c>
      <c r="B25" s="165" t="s">
        <v>284</v>
      </c>
      <c r="C25" s="166"/>
      <c r="D25" s="97"/>
    </row>
    <row r="26" spans="1:5">
      <c r="A26" s="100" t="s">
        <v>285</v>
      </c>
      <c r="B26" s="167" t="s">
        <v>286</v>
      </c>
      <c r="C26" s="148"/>
      <c r="D26" s="101"/>
    </row>
    <row r="27" spans="1:5" ht="18" customHeight="1">
      <c r="A27" s="100" t="s">
        <v>287</v>
      </c>
      <c r="B27" s="147" t="s">
        <v>307</v>
      </c>
      <c r="C27" s="148"/>
      <c r="D27" s="101"/>
    </row>
    <row r="28" spans="1:5" ht="27.75" customHeight="1">
      <c r="A28" s="100" t="s">
        <v>288</v>
      </c>
      <c r="B28" s="147" t="s">
        <v>308</v>
      </c>
      <c r="C28" s="148"/>
      <c r="D28" s="101"/>
    </row>
    <row r="29" spans="1:5">
      <c r="A29" s="100" t="s">
        <v>289</v>
      </c>
      <c r="B29" s="147" t="s">
        <v>290</v>
      </c>
      <c r="C29" s="148"/>
      <c r="D29" s="101"/>
    </row>
    <row r="30" spans="1:5">
      <c r="A30" s="85" t="s">
        <v>291</v>
      </c>
      <c r="B30" s="149" t="s">
        <v>292</v>
      </c>
      <c r="C30" s="150"/>
      <c r="D30" s="101"/>
    </row>
    <row r="31" spans="1:5" ht="15.75" customHeight="1">
      <c r="A31" s="85" t="s">
        <v>293</v>
      </c>
      <c r="B31" s="149" t="s">
        <v>292</v>
      </c>
      <c r="C31" s="150"/>
      <c r="D31" s="101"/>
      <c r="E31" s="81"/>
    </row>
    <row r="32" spans="1:5" ht="33.75" customHeight="1">
      <c r="A32" s="151" t="s">
        <v>328</v>
      </c>
      <c r="B32" s="102" t="s">
        <v>294</v>
      </c>
      <c r="C32" s="142" t="s">
        <v>295</v>
      </c>
      <c r="D32" s="101"/>
      <c r="E32" s="81"/>
    </row>
    <row r="33" spans="1:5" ht="21.75" customHeight="1">
      <c r="A33" s="151"/>
      <c r="B33" s="102" t="s">
        <v>296</v>
      </c>
      <c r="C33" s="103" t="s">
        <v>297</v>
      </c>
      <c r="D33" s="101"/>
    </row>
    <row r="34" spans="1:5" ht="33.75" customHeight="1">
      <c r="A34" s="151" t="s">
        <v>335</v>
      </c>
      <c r="B34" s="102" t="s">
        <v>294</v>
      </c>
      <c r="C34" s="142" t="s">
        <v>298</v>
      </c>
      <c r="D34" s="97"/>
      <c r="E34" s="81"/>
    </row>
    <row r="35" spans="1:5" ht="12">
      <c r="A35" s="151"/>
      <c r="B35" s="102" t="s">
        <v>296</v>
      </c>
      <c r="C35" s="142" t="s">
        <v>299</v>
      </c>
      <c r="D35" s="97"/>
      <c r="E35" s="81"/>
    </row>
    <row r="36" spans="1:5" ht="30" customHeight="1">
      <c r="A36" s="143" t="s">
        <v>300</v>
      </c>
      <c r="B36" s="104" t="s">
        <v>294</v>
      </c>
      <c r="C36" s="142" t="s">
        <v>303</v>
      </c>
      <c r="D36" s="97"/>
    </row>
    <row r="37" spans="1:5" ht="12">
      <c r="A37" s="143"/>
      <c r="B37" s="104" t="s">
        <v>15</v>
      </c>
      <c r="C37" s="142" t="s">
        <v>304</v>
      </c>
      <c r="D37" s="97"/>
      <c r="E37" s="81"/>
    </row>
    <row r="38" spans="1:5" ht="12">
      <c r="A38" s="143"/>
      <c r="B38" s="104" t="s">
        <v>296</v>
      </c>
      <c r="C38" s="142" t="s">
        <v>305</v>
      </c>
      <c r="D38" s="97"/>
      <c r="E38" s="81"/>
    </row>
    <row r="39" spans="1:5" ht="12" thickBot="1">
      <c r="A39" s="144"/>
      <c r="B39" s="105" t="s">
        <v>301</v>
      </c>
      <c r="C39" s="106"/>
      <c r="D39" s="97"/>
      <c r="E39" s="81"/>
    </row>
    <row r="40" spans="1:5" ht="12" thickBot="1">
      <c r="A40" s="107" t="s">
        <v>302</v>
      </c>
      <c r="B40" s="145">
        <f ca="1">TODAY()</f>
        <v>43189</v>
      </c>
      <c r="C40" s="146"/>
      <c r="D40" s="97"/>
      <c r="E40" s="81"/>
    </row>
    <row r="41" spans="1:5">
      <c r="A41" s="78"/>
      <c r="B41" s="78"/>
      <c r="C41" s="108"/>
      <c r="D41" s="108"/>
      <c r="E41" s="81"/>
    </row>
    <row r="42" spans="1:5" s="76" customFormat="1">
      <c r="C42" s="109"/>
      <c r="D42" s="109"/>
      <c r="E42" s="90"/>
    </row>
    <row r="47" spans="1:5">
      <c r="C47" s="110"/>
      <c r="D47" s="110"/>
    </row>
  </sheetData>
  <mergeCells count="32">
    <mergeCell ref="B15:C15"/>
    <mergeCell ref="A5:C5"/>
    <mergeCell ref="B6:C6"/>
    <mergeCell ref="A7:A8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36:A39"/>
    <mergeCell ref="B40:C40"/>
    <mergeCell ref="B28:C28"/>
    <mergeCell ref="B29:C29"/>
    <mergeCell ref="B30:C30"/>
    <mergeCell ref="B31:C31"/>
    <mergeCell ref="A32:A33"/>
    <mergeCell ref="A34:A35"/>
  </mergeCells>
  <dataValidations count="10">
    <dataValidation type="list" showInputMessage="1" showErrorMessage="1" errorTitle="Внимание" error="Пожалуйста, выберите МО из списка!" sqref="B24:C24">
      <formula1>MO_LIST_13</formula1>
    </dataValidation>
    <dataValidation type="list" allowBlank="1" showInputMessage="1" showErrorMessage="1" errorTitle="Ошибка" error="Выберите значение из списка" prompt="Выберите значение из списка" sqref="B10:C10 B8:C8">
      <formula1>Years</formula1>
    </dataValidation>
    <dataValidation type="list" allowBlank="1" showInputMessage="1" showErrorMessage="1" sqref="B11:C11">
      <formula1>"3 года,5 лет"</formula1>
    </dataValidation>
    <dataValidation type="list" operator="equal" allowBlank="1" showInputMessage="1" showErrorMessage="1" errorTitle="Ошибка!" error="Пожалуйста, выберите МР из списка!" prompt="Выберите МР из списка" sqref="B23:C23">
      <formula1>MR_LIST</formula1>
    </dataValidation>
    <dataValidation type="textLength" allowBlank="1" showInputMessage="1" showErrorMessage="1" prompt="10-12 символов" sqref="B17">
      <formula1>10</formula1>
      <formula2>12</formula2>
    </dataValidation>
    <dataValidation type="textLength" operator="equal" allowBlank="1" showInputMessage="1" showErrorMessage="1" prompt="9 символов" sqref="B18">
      <formula1>9</formula1>
    </dataValidation>
    <dataValidation operator="equal" allowBlank="1" showInputMessage="1" showErrorMessage="1" sqref="B22:C22"/>
    <dataValidation type="textLength" operator="equal" allowBlank="1" showInputMessage="1" showErrorMessage="1" sqref="B25">
      <formula1>9</formula1>
    </dataValidation>
    <dataValidation type="textLength" operator="lessThanOrEqual" allowBlank="1" showInputMessage="1" showErrorMessage="1" errorTitle="Ошибка" error="Допускается ввод не более 900 символов!" sqref="B20:C21 B26:C29 B30:B31 C30:C39 B16:C16">
      <formula1>900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B15:C15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57"/>
  <sheetViews>
    <sheetView zoomScale="130" zoomScaleNormal="130" workbookViewId="0">
      <selection activeCell="CC1" sqref="CC1"/>
    </sheetView>
  </sheetViews>
  <sheetFormatPr defaultColWidth="0.85546875" defaultRowHeight="15"/>
  <cols>
    <col min="1" max="46" width="0.85546875" style="4"/>
    <col min="47" max="47" width="9.42578125" style="4" customWidth="1"/>
    <col min="48" max="48" width="8.140625" style="4" customWidth="1"/>
    <col min="49" max="49" width="8.85546875" style="4" customWidth="1"/>
    <col min="50" max="69" width="0.85546875" style="4"/>
    <col min="70" max="70" width="0.42578125" style="4" customWidth="1"/>
    <col min="71" max="71" width="0.85546875" style="4" hidden="1" customWidth="1"/>
    <col min="72" max="78" width="0.85546875" style="4"/>
    <col min="79" max="80" width="0.85546875" style="4" hidden="1" customWidth="1"/>
    <col min="81" max="81" width="0.7109375" style="4" customWidth="1"/>
    <col min="82" max="82" width="3.5703125" style="4" customWidth="1"/>
    <col min="83" max="85" width="3" style="4" customWidth="1"/>
    <col min="86" max="16384" width="0.85546875" style="4"/>
  </cols>
  <sheetData>
    <row r="1" spans="1:82" s="11" customFormat="1" ht="15" customHeight="1">
      <c r="AV1" s="62"/>
      <c r="AW1" s="62"/>
      <c r="CC1" s="10"/>
    </row>
    <row r="2" spans="1:82" s="11" customFormat="1" ht="72.75" customHeight="1">
      <c r="A2" s="209" t="s">
        <v>147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</row>
    <row r="3" spans="1:82" s="41" customFormat="1" ht="17.25" customHeight="1">
      <c r="A3" s="209" t="str">
        <f>ф.1.1!F6</f>
        <v>Муниципальное унитарное предприятие города Абакана "Абаканские электрические сети"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</row>
    <row r="4" spans="1:82" s="11" customFormat="1" ht="14.25" customHeight="1">
      <c r="I4" s="313" t="s">
        <v>79</v>
      </c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</row>
    <row r="6" spans="1:82" s="37" customFormat="1" ht="15" customHeight="1">
      <c r="A6" s="202" t="s">
        <v>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4"/>
      <c r="AV6" s="317" t="s">
        <v>148</v>
      </c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</row>
    <row r="7" spans="1:82" s="37" customFormat="1" ht="34.5" customHeight="1">
      <c r="A7" s="314" t="s">
        <v>149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6"/>
      <c r="AV7" s="71" t="s">
        <v>248</v>
      </c>
      <c r="AW7" s="71" t="s">
        <v>249</v>
      </c>
      <c r="AX7" s="265" t="s">
        <v>247</v>
      </c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 t="s">
        <v>75</v>
      </c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 t="s">
        <v>76</v>
      </c>
      <c r="BU7" s="265"/>
      <c r="BV7" s="265"/>
      <c r="BW7" s="265"/>
      <c r="BX7" s="265"/>
      <c r="BY7" s="265"/>
      <c r="BZ7" s="265"/>
      <c r="CA7" s="265"/>
      <c r="CB7" s="265"/>
      <c r="CC7" s="265"/>
      <c r="CD7" s="265"/>
    </row>
    <row r="8" spans="1:82" s="9" customFormat="1" ht="15.75" customHeight="1">
      <c r="A8" s="32"/>
      <c r="B8" s="309" t="s">
        <v>150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10"/>
      <c r="AV8" s="70"/>
      <c r="AW8" s="66" t="s">
        <v>252</v>
      </c>
      <c r="AX8" s="312">
        <f>ф.2.1!CH33</f>
        <v>2</v>
      </c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</row>
    <row r="9" spans="1:82" s="9" customFormat="1" ht="15.75" customHeight="1">
      <c r="A9" s="29"/>
      <c r="B9" s="309" t="s">
        <v>151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10"/>
      <c r="AV9" s="70" t="s">
        <v>236</v>
      </c>
      <c r="AW9" s="70" t="s">
        <v>237</v>
      </c>
      <c r="AX9" s="311">
        <f>ф.2.1!AG13</f>
        <v>9.0909090909090917</v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>
        <f>AX9*(1-0.015)</f>
        <v>8.954545454545455</v>
      </c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>
        <f>BI9*(1-0.015)</f>
        <v>8.8202272727272728</v>
      </c>
      <c r="BU9" s="311"/>
      <c r="BV9" s="311"/>
      <c r="BW9" s="311"/>
      <c r="BX9" s="311"/>
      <c r="BY9" s="311"/>
      <c r="BZ9" s="311"/>
      <c r="CA9" s="311"/>
      <c r="CB9" s="311"/>
      <c r="CC9" s="311"/>
      <c r="CD9" s="311"/>
    </row>
    <row r="10" spans="1:82" s="9" customFormat="1" ht="15.75" customHeight="1">
      <c r="A10" s="32"/>
      <c r="B10" s="309" t="s">
        <v>152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10"/>
      <c r="AV10" s="70" t="s">
        <v>250</v>
      </c>
      <c r="AW10" s="70" t="s">
        <v>1</v>
      </c>
      <c r="AX10" s="311">
        <f>ф.2.1!AG16</f>
        <v>2</v>
      </c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>
        <f t="shared" ref="BI10:BI45" si="0">AX10*(1-0.015)</f>
        <v>1.97</v>
      </c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>
        <f t="shared" ref="BT10:BT45" si="1">BI10*(1-0.015)</f>
        <v>1.94045</v>
      </c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</row>
    <row r="11" spans="1:82" s="9" customFormat="1" ht="15.75" customHeight="1">
      <c r="A11" s="32"/>
      <c r="B11" s="309" t="s">
        <v>153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10"/>
      <c r="AV11" s="70" t="s">
        <v>0</v>
      </c>
      <c r="AW11" s="70" t="s">
        <v>0</v>
      </c>
      <c r="AX11" s="311">
        <f>ф.2.1!AG17</f>
        <v>1</v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>
        <f t="shared" si="0"/>
        <v>0.98499999999999999</v>
      </c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>
        <f t="shared" si="1"/>
        <v>0.970225</v>
      </c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</row>
    <row r="12" spans="1:82" s="9" customFormat="1" ht="15.75" customHeight="1">
      <c r="A12" s="32"/>
      <c r="B12" s="309" t="s">
        <v>154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10"/>
      <c r="AV12" s="70" t="s">
        <v>1</v>
      </c>
      <c r="AW12" s="70" t="s">
        <v>2</v>
      </c>
      <c r="AX12" s="311">
        <f>ф.2.1!AG18</f>
        <v>4</v>
      </c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>
        <f t="shared" si="0"/>
        <v>3.94</v>
      </c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>
        <f t="shared" si="1"/>
        <v>3.8809</v>
      </c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</row>
    <row r="13" spans="1:82" s="9" customFormat="1" ht="15.75" customHeight="1">
      <c r="A13" s="32"/>
      <c r="B13" s="309" t="s">
        <v>155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10"/>
      <c r="AV13" s="70" t="s">
        <v>1</v>
      </c>
      <c r="AW13" s="70" t="s">
        <v>0</v>
      </c>
      <c r="AX13" s="311">
        <f>ф.2.1!AG19</f>
        <v>1</v>
      </c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>
        <f t="shared" si="0"/>
        <v>0.98499999999999999</v>
      </c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>
        <f t="shared" si="1"/>
        <v>0.970225</v>
      </c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</row>
    <row r="14" spans="1:82" s="9" customFormat="1" ht="15.75" customHeight="1">
      <c r="A14" s="32"/>
      <c r="B14" s="309" t="s">
        <v>156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10"/>
      <c r="AV14" s="70" t="s">
        <v>0</v>
      </c>
      <c r="AW14" s="70" t="s">
        <v>0</v>
      </c>
      <c r="AX14" s="311">
        <f>ф.2.1!AG22</f>
        <v>1</v>
      </c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>
        <f t="shared" si="0"/>
        <v>0.98499999999999999</v>
      </c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>
        <f t="shared" si="1"/>
        <v>0.970225</v>
      </c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</row>
    <row r="15" spans="1:82" s="9" customFormat="1" ht="15.75" customHeight="1">
      <c r="A15" s="32"/>
      <c r="B15" s="309" t="s">
        <v>157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10"/>
      <c r="AV15" s="70" t="s">
        <v>250</v>
      </c>
      <c r="AW15" s="70" t="s">
        <v>250</v>
      </c>
      <c r="AX15" s="311">
        <f>ф.2.1!AG23</f>
        <v>0</v>
      </c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>
        <f t="shared" si="0"/>
        <v>0</v>
      </c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>
        <f t="shared" si="1"/>
        <v>0</v>
      </c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</row>
    <row r="16" spans="1:82" s="9" customFormat="1" ht="15.75" customHeight="1">
      <c r="A16" s="32"/>
      <c r="B16" s="309" t="s">
        <v>158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10"/>
      <c r="AV16" s="70" t="s">
        <v>250</v>
      </c>
      <c r="AW16" s="70" t="s">
        <v>250</v>
      </c>
      <c r="AX16" s="311">
        <f>ф.2.1!AG24</f>
        <v>0</v>
      </c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>
        <f t="shared" si="0"/>
        <v>0</v>
      </c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>
        <f t="shared" si="1"/>
        <v>0</v>
      </c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</row>
    <row r="17" spans="1:82" s="9" customFormat="1" ht="15.75" customHeight="1">
      <c r="A17" s="32"/>
      <c r="B17" s="309" t="s">
        <v>159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10"/>
      <c r="AV17" s="70" t="s">
        <v>0</v>
      </c>
      <c r="AW17" s="70" t="s">
        <v>0</v>
      </c>
      <c r="AX17" s="311">
        <f>ф.2.1!AG25</f>
        <v>1</v>
      </c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>
        <f t="shared" si="0"/>
        <v>0.98499999999999999</v>
      </c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>
        <f t="shared" si="1"/>
        <v>0.970225</v>
      </c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</row>
    <row r="18" spans="1:82" s="9" customFormat="1" ht="15.75" customHeight="1">
      <c r="A18" s="32"/>
      <c r="B18" s="309" t="s">
        <v>160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10"/>
      <c r="AV18" s="70" t="s">
        <v>0</v>
      </c>
      <c r="AW18" s="70" t="s">
        <v>0</v>
      </c>
      <c r="AX18" s="311">
        <f>ф.2.1!AG26</f>
        <v>1</v>
      </c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>
        <f t="shared" si="0"/>
        <v>0.98499999999999999</v>
      </c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>
        <f t="shared" si="1"/>
        <v>0.970225</v>
      </c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</row>
    <row r="19" spans="1:82" s="9" customFormat="1" ht="15.75" customHeight="1">
      <c r="A19" s="32"/>
      <c r="B19" s="309" t="s">
        <v>161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10"/>
      <c r="AV19" s="70" t="s">
        <v>250</v>
      </c>
      <c r="AW19" s="70" t="s">
        <v>250</v>
      </c>
      <c r="AX19" s="311">
        <f>ф.2.1!AG28</f>
        <v>0</v>
      </c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>
        <f t="shared" si="0"/>
        <v>0</v>
      </c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>
        <f t="shared" si="1"/>
        <v>0</v>
      </c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</row>
    <row r="20" spans="1:82" s="9" customFormat="1" ht="15.75" customHeight="1">
      <c r="A20" s="32"/>
      <c r="B20" s="309" t="s">
        <v>162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10"/>
      <c r="AV20" s="70" t="s">
        <v>250</v>
      </c>
      <c r="AW20" s="70" t="s">
        <v>238</v>
      </c>
      <c r="AX20" s="311">
        <f>ф.2.1!AG31</f>
        <v>0</v>
      </c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>
        <f t="shared" si="0"/>
        <v>0</v>
      </c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>
        <f t="shared" si="1"/>
        <v>0</v>
      </c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</row>
    <row r="21" spans="1:82" s="9" customFormat="1" ht="15.75" customHeight="1">
      <c r="A21" s="32"/>
      <c r="B21" s="309" t="s">
        <v>163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10"/>
      <c r="AV21" s="70" t="s">
        <v>250</v>
      </c>
      <c r="AW21" s="70" t="s">
        <v>250</v>
      </c>
      <c r="AX21" s="311">
        <f>ф.2.1!AG32</f>
        <v>0</v>
      </c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>
        <f t="shared" si="0"/>
        <v>0</v>
      </c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>
        <f t="shared" si="1"/>
        <v>0</v>
      </c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</row>
    <row r="22" spans="1:82" s="9" customFormat="1" ht="15.75" customHeight="1">
      <c r="A22" s="32"/>
      <c r="B22" s="309" t="s">
        <v>164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10"/>
      <c r="AV22" s="66" t="s">
        <v>251</v>
      </c>
      <c r="AW22" s="67">
        <v>0.45600000000000002</v>
      </c>
      <c r="AX22" s="318">
        <f>ф.2.2!CH24</f>
        <v>0.38571428571428573</v>
      </c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>
        <f t="shared" si="0"/>
        <v>0.37992857142857145</v>
      </c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>
        <f t="shared" si="1"/>
        <v>0.37422964285714289</v>
      </c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</row>
    <row r="23" spans="1:82" s="9" customFormat="1" ht="15.75" customHeight="1">
      <c r="A23" s="32"/>
      <c r="B23" s="309" t="s">
        <v>151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10"/>
      <c r="AV23" s="70" t="s">
        <v>239</v>
      </c>
      <c r="AW23" s="70" t="s">
        <v>240</v>
      </c>
      <c r="AX23" s="311">
        <f>ф.2.2!AG11</f>
        <v>10</v>
      </c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>
        <f t="shared" si="0"/>
        <v>9.85</v>
      </c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>
        <f t="shared" si="1"/>
        <v>9.7022499999999994</v>
      </c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</row>
    <row r="24" spans="1:82" s="9" customFormat="1" ht="15.75" customHeight="1">
      <c r="A24" s="32"/>
      <c r="B24" s="309" t="s">
        <v>152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10"/>
      <c r="AV24" s="70" t="s">
        <v>239</v>
      </c>
      <c r="AW24" s="70" t="s">
        <v>241</v>
      </c>
      <c r="AX24" s="311">
        <f>ф.2.2!AG13</f>
        <v>10</v>
      </c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>
        <f t="shared" si="0"/>
        <v>9.85</v>
      </c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>
        <f t="shared" si="1"/>
        <v>9.7022499999999994</v>
      </c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</row>
    <row r="25" spans="1:82" s="9" customFormat="1" ht="15.75" customHeight="1">
      <c r="A25" s="32"/>
      <c r="B25" s="309" t="s">
        <v>153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10"/>
      <c r="AV25" s="70" t="s">
        <v>239</v>
      </c>
      <c r="AW25" s="70" t="s">
        <v>241</v>
      </c>
      <c r="AX25" s="311">
        <f>ф.2.2!AG14</f>
        <v>10</v>
      </c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>
        <f t="shared" si="0"/>
        <v>9.85</v>
      </c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>
        <f t="shared" si="1"/>
        <v>9.7022499999999994</v>
      </c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</row>
    <row r="26" spans="1:82" s="9" customFormat="1" ht="15.75" customHeight="1">
      <c r="A26" s="32"/>
      <c r="B26" s="309" t="s">
        <v>165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10"/>
      <c r="AV26" s="70"/>
      <c r="AW26" s="70" t="s">
        <v>250</v>
      </c>
      <c r="AX26" s="311">
        <f>ф.2.2!AG15</f>
        <v>0</v>
      </c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>
        <f t="shared" si="0"/>
        <v>0</v>
      </c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>
        <f t="shared" si="1"/>
        <v>0</v>
      </c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</row>
    <row r="27" spans="1:82" s="9" customFormat="1" ht="15.75" customHeight="1">
      <c r="A27" s="32"/>
      <c r="B27" s="309" t="s">
        <v>156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10"/>
      <c r="AV27" s="70" t="s">
        <v>242</v>
      </c>
      <c r="AW27" s="70" t="s">
        <v>253</v>
      </c>
      <c r="AX27" s="311">
        <f>ф.2.2!AG17</f>
        <v>1.5807962529274005E-2</v>
      </c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>
        <f t="shared" si="0"/>
        <v>1.5570843091334895E-2</v>
      </c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>
        <f t="shared" si="1"/>
        <v>1.5337280444964872E-2</v>
      </c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</row>
    <row r="28" spans="1:82" s="9" customFormat="1" ht="15.75" customHeight="1">
      <c r="A28" s="32"/>
      <c r="B28" s="309" t="s">
        <v>166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10"/>
      <c r="AV28" s="70" t="s">
        <v>0</v>
      </c>
      <c r="AW28" s="70" t="s">
        <v>0</v>
      </c>
      <c r="AX28" s="311">
        <f>ф.2.2!AG20</f>
        <v>1</v>
      </c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>
        <f t="shared" si="0"/>
        <v>0.98499999999999999</v>
      </c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>
        <f t="shared" si="1"/>
        <v>0.970225</v>
      </c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</row>
    <row r="29" spans="1:82" s="9" customFormat="1" ht="15.75" customHeight="1">
      <c r="A29" s="32"/>
      <c r="B29" s="309" t="s">
        <v>167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10"/>
      <c r="AV29" s="70"/>
      <c r="AW29" s="70" t="s">
        <v>250</v>
      </c>
      <c r="AX29" s="311">
        <f>ф.2.2!AG21</f>
        <v>0</v>
      </c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>
        <f t="shared" si="0"/>
        <v>0</v>
      </c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>
        <f t="shared" si="1"/>
        <v>0</v>
      </c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</row>
    <row r="30" spans="1:82" s="9" customFormat="1" ht="15.75" customHeight="1">
      <c r="A30" s="32"/>
      <c r="B30" s="309" t="s">
        <v>168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10"/>
      <c r="AV30" s="70"/>
      <c r="AW30" s="70" t="s">
        <v>250</v>
      </c>
      <c r="AX30" s="311">
        <f>ф.2.2!AG23</f>
        <v>0</v>
      </c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>
        <f t="shared" si="0"/>
        <v>0</v>
      </c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>
        <f t="shared" si="1"/>
        <v>0</v>
      </c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</row>
    <row r="31" spans="1:82" s="9" customFormat="1" ht="15.75" customHeight="1">
      <c r="A31" s="32"/>
      <c r="B31" s="309" t="s">
        <v>169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10"/>
      <c r="AV31" s="70"/>
      <c r="AW31" s="66" t="s">
        <v>254</v>
      </c>
      <c r="AX31" s="318">
        <f>ф.2.3!CH33</f>
        <v>2</v>
      </c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1">
        <f t="shared" si="0"/>
        <v>1.97</v>
      </c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>
        <f t="shared" si="1"/>
        <v>1.94045</v>
      </c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</row>
    <row r="32" spans="1:82" s="9" customFormat="1" ht="15.75" customHeight="1">
      <c r="A32" s="32"/>
      <c r="B32" s="309" t="s">
        <v>170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10"/>
      <c r="AV32" s="70" t="s">
        <v>0</v>
      </c>
      <c r="AW32" s="70" t="s">
        <v>0</v>
      </c>
      <c r="AX32" s="311">
        <f>ф.2.3!AG11</f>
        <v>1</v>
      </c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>
        <f t="shared" si="0"/>
        <v>0.98499999999999999</v>
      </c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>
        <f t="shared" si="1"/>
        <v>0.970225</v>
      </c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</row>
    <row r="33" spans="1:102" s="9" customFormat="1" ht="15.75" customHeight="1">
      <c r="A33" s="32"/>
      <c r="B33" s="309" t="s">
        <v>156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10"/>
      <c r="AV33" s="70" t="s">
        <v>242</v>
      </c>
      <c r="AW33" s="70" t="s">
        <v>243</v>
      </c>
      <c r="AX33" s="311">
        <f>ф.2.3!AG14</f>
        <v>0.20843091334894615</v>
      </c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>
        <f t="shared" si="0"/>
        <v>0.20530444964871195</v>
      </c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>
        <f t="shared" si="1"/>
        <v>0.20222488290398127</v>
      </c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</row>
    <row r="34" spans="1:102" s="9" customFormat="1" ht="15.75" customHeight="1">
      <c r="A34" s="32"/>
      <c r="B34" s="309" t="s">
        <v>157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10"/>
      <c r="AV34" s="70" t="s">
        <v>242</v>
      </c>
      <c r="AW34" s="70" t="s">
        <v>243</v>
      </c>
      <c r="AX34" s="311">
        <f>ф.2.3!AG15</f>
        <v>0.20843091334894615</v>
      </c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>
        <f t="shared" si="0"/>
        <v>0.20530444964871195</v>
      </c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>
        <f t="shared" si="1"/>
        <v>0.20222488290398127</v>
      </c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</row>
    <row r="35" spans="1:102" s="9" customFormat="1" ht="15.75" customHeight="1">
      <c r="A35" s="32"/>
      <c r="B35" s="309" t="s">
        <v>158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10"/>
      <c r="AV35" s="70"/>
      <c r="AW35" s="70" t="s">
        <v>250</v>
      </c>
      <c r="AX35" s="311">
        <f>ф.2.3!AG16</f>
        <v>0</v>
      </c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>
        <f t="shared" si="0"/>
        <v>0</v>
      </c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>
        <f t="shared" si="1"/>
        <v>0</v>
      </c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</row>
    <row r="36" spans="1:102" s="9" customFormat="1" ht="15.75" customHeight="1">
      <c r="A36" s="32"/>
      <c r="B36" s="309" t="s">
        <v>171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10"/>
      <c r="AV36" s="70"/>
      <c r="AW36" s="70" t="s">
        <v>250</v>
      </c>
      <c r="AX36" s="311">
        <f>ф.2.3!AG17</f>
        <v>0</v>
      </c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>
        <f t="shared" si="0"/>
        <v>0</v>
      </c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>
        <f t="shared" si="1"/>
        <v>0</v>
      </c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</row>
    <row r="37" spans="1:102" s="9" customFormat="1" ht="15.75" customHeight="1">
      <c r="A37" s="32"/>
      <c r="B37" s="309" t="s">
        <v>172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10"/>
      <c r="AV37" s="70"/>
      <c r="AW37" s="70" t="s">
        <v>244</v>
      </c>
      <c r="AX37" s="311">
        <f>ф.2.3!AG18</f>
        <v>0</v>
      </c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>
        <f t="shared" si="0"/>
        <v>0</v>
      </c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>
        <f t="shared" si="1"/>
        <v>0</v>
      </c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</row>
    <row r="38" spans="1:102" s="9" customFormat="1" ht="15.75" customHeight="1">
      <c r="A38" s="32"/>
      <c r="B38" s="309" t="s">
        <v>173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10"/>
      <c r="AV38" s="70" t="s">
        <v>6</v>
      </c>
      <c r="AW38" s="70" t="s">
        <v>1</v>
      </c>
      <c r="AX38" s="311">
        <f>ф.2.3!AG19</f>
        <v>1</v>
      </c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>
        <f t="shared" si="0"/>
        <v>0.98499999999999999</v>
      </c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>
        <f t="shared" si="1"/>
        <v>0.970225</v>
      </c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</row>
    <row r="39" spans="1:102" s="9" customFormat="1" ht="15.75" customHeight="1">
      <c r="A39" s="32"/>
      <c r="B39" s="309" t="s">
        <v>166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10"/>
      <c r="AV39" s="70" t="s">
        <v>9</v>
      </c>
      <c r="AW39" s="70" t="s">
        <v>9</v>
      </c>
      <c r="AX39" s="311">
        <f>ф.2.3!AG22</f>
        <v>10</v>
      </c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>
        <f t="shared" si="0"/>
        <v>9.85</v>
      </c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>
        <f t="shared" si="1"/>
        <v>9.7022499999999994</v>
      </c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</row>
    <row r="40" spans="1:102" s="9" customFormat="1" ht="15.75" customHeight="1">
      <c r="A40" s="32"/>
      <c r="B40" s="309" t="s">
        <v>174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10"/>
      <c r="AV40" s="70"/>
      <c r="AW40" s="70" t="s">
        <v>245</v>
      </c>
      <c r="AX40" s="311">
        <f>ф.2.3!AG24</f>
        <v>0.11700000000000001</v>
      </c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>
        <f t="shared" si="0"/>
        <v>0.115245</v>
      </c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>
        <f t="shared" si="1"/>
        <v>0.113516325</v>
      </c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</row>
    <row r="41" spans="1:102" s="9" customFormat="1" ht="15.75" customHeight="1">
      <c r="A41" s="32"/>
      <c r="B41" s="309" t="s">
        <v>175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10"/>
      <c r="AV41" s="70" t="s">
        <v>245</v>
      </c>
      <c r="AW41" s="70" t="s">
        <v>250</v>
      </c>
      <c r="AX41" s="311">
        <f>ф.2.3!AG25</f>
        <v>1E-3</v>
      </c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>
        <f t="shared" si="0"/>
        <v>9.8499999999999998E-4</v>
      </c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>
        <f t="shared" si="1"/>
        <v>9.7022500000000002E-4</v>
      </c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</row>
    <row r="42" spans="1:102" s="9" customFormat="1" ht="15.75" customHeight="1">
      <c r="A42" s="32"/>
      <c r="B42" s="309" t="s">
        <v>176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10"/>
      <c r="AV42" s="70"/>
      <c r="AW42" s="70" t="s">
        <v>250</v>
      </c>
      <c r="AX42" s="311">
        <f>ф.2.3!AG26</f>
        <v>0</v>
      </c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>
        <f t="shared" si="0"/>
        <v>0</v>
      </c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>
        <f t="shared" si="1"/>
        <v>0</v>
      </c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</row>
    <row r="43" spans="1:102" s="9" customFormat="1" ht="15.75" customHeight="1">
      <c r="A43" s="32"/>
      <c r="B43" s="309" t="s">
        <v>168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10"/>
      <c r="AV43" s="70"/>
      <c r="AW43" s="70" t="s">
        <v>250</v>
      </c>
      <c r="AX43" s="311">
        <f>ф.2.3!AG28</f>
        <v>0</v>
      </c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>
        <f t="shared" si="0"/>
        <v>0</v>
      </c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>
        <f t="shared" si="1"/>
        <v>0</v>
      </c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</row>
    <row r="44" spans="1:102" s="9" customFormat="1" ht="15.75" customHeight="1">
      <c r="A44" s="32"/>
      <c r="B44" s="309" t="s">
        <v>161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10"/>
      <c r="AV44" s="70" t="s">
        <v>246</v>
      </c>
      <c r="AW44" s="70" t="s">
        <v>246</v>
      </c>
      <c r="AX44" s="311">
        <f>ф.2.3!AG31</f>
        <v>0</v>
      </c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>
        <f t="shared" si="0"/>
        <v>0</v>
      </c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>
        <f t="shared" si="1"/>
        <v>0</v>
      </c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</row>
    <row r="45" spans="1:102" s="9" customFormat="1" ht="15.75" customHeight="1">
      <c r="A45" s="32"/>
      <c r="B45" s="309" t="s">
        <v>177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10"/>
      <c r="AV45" s="70"/>
      <c r="AW45" s="70" t="s">
        <v>250</v>
      </c>
      <c r="AX45" s="311">
        <f>ф.2.3!AG32</f>
        <v>0</v>
      </c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>
        <f t="shared" si="0"/>
        <v>0</v>
      </c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>
        <f t="shared" si="1"/>
        <v>0</v>
      </c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</row>
    <row r="46" spans="1:102" s="9" customFormat="1" ht="46.5" customHeight="1">
      <c r="A46" s="32"/>
      <c r="B46" s="322" t="s">
        <v>178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3"/>
      <c r="AV46" s="68">
        <v>0.89749999999999996</v>
      </c>
      <c r="AW46" s="68">
        <v>0.92269999999999996</v>
      </c>
      <c r="AX46" s="321">
        <f>0.1*AX8+0.7*AX22+0.2*AX31</f>
        <v>0.87000000000000011</v>
      </c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18">
        <f>AX46*(1-0.015)</f>
        <v>0.8569500000000001</v>
      </c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21">
        <f t="shared" ref="BT46" si="2">BI46*(1-0.015)</f>
        <v>0.84409575000000003</v>
      </c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</row>
    <row r="47" spans="1:102" s="9" customForma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</row>
    <row r="48" spans="1:102" s="112" customFormat="1" ht="18" customHeight="1">
      <c r="A48" s="127" t="str">
        <f>Титульный!A32</f>
        <v>Директор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46" t="str">
        <f>Титульный!C32</f>
        <v>Кочетков Александр Александрович</v>
      </c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9"/>
      <c r="BX48" s="129"/>
      <c r="BY48" s="129"/>
      <c r="BZ48" s="129"/>
      <c r="CA48" s="129"/>
      <c r="CB48" s="129"/>
      <c r="CC48" s="129"/>
      <c r="CD48" s="129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</row>
    <row r="49" spans="1:102" s="3" customFormat="1" ht="13.5" customHeight="1">
      <c r="A49" s="132" t="s">
        <v>15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 t="s">
        <v>16</v>
      </c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 t="s">
        <v>17</v>
      </c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X49" s="132"/>
      <c r="BY49" s="132"/>
      <c r="BZ49" s="132"/>
      <c r="CA49" s="132"/>
      <c r="CB49" s="132"/>
      <c r="CC49" s="132"/>
      <c r="CD49" s="132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</row>
    <row r="50" spans="1:102" s="33" customFormat="1"/>
    <row r="51" spans="1:102" s="112" customFormat="1" ht="15.75">
      <c r="A51" s="128" t="str">
        <f>Титульный!C37</f>
        <v>Зам. Начальника ПТО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246" t="str">
        <f>Титульный!C36</f>
        <v>Арапаева Ольга Сергеевна</v>
      </c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</row>
    <row r="52" spans="1:102" s="3" customFormat="1" ht="13.5" customHeight="1">
      <c r="A52" s="133" t="s">
        <v>15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 t="s">
        <v>16</v>
      </c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 t="s">
        <v>17</v>
      </c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X52" s="133"/>
      <c r="BY52" s="133"/>
      <c r="BZ52" s="133"/>
      <c r="CA52" s="133"/>
      <c r="CB52" s="133"/>
      <c r="CC52" s="133"/>
      <c r="CD52" s="133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</row>
    <row r="53" spans="1:10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102" ht="9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102" s="6" customFormat="1" ht="41.25" customHeight="1">
      <c r="A55" s="319" t="s">
        <v>179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</row>
    <row r="56" spans="1:102" s="6" customFormat="1" ht="26.25" customHeight="1">
      <c r="A56" s="319" t="s">
        <v>180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  <c r="BN56" s="320"/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</row>
    <row r="57" spans="1:102" ht="3" customHeight="1"/>
  </sheetData>
  <mergeCells count="169">
    <mergeCell ref="A55:CD55"/>
    <mergeCell ref="A56:CD56"/>
    <mergeCell ref="AX46:BH46"/>
    <mergeCell ref="BI46:BS46"/>
    <mergeCell ref="BT46:CD46"/>
    <mergeCell ref="B46:AU46"/>
    <mergeCell ref="AJ48:AW48"/>
    <mergeCell ref="AJ51:AW51"/>
    <mergeCell ref="B45:AU45"/>
    <mergeCell ref="BI45:BS45"/>
    <mergeCell ref="BT45:CD45"/>
    <mergeCell ref="B44:AU44"/>
    <mergeCell ref="BI44:BS44"/>
    <mergeCell ref="BT44:CD44"/>
    <mergeCell ref="B43:AU43"/>
    <mergeCell ref="BI43:BS43"/>
    <mergeCell ref="BT43:CD43"/>
    <mergeCell ref="AX43:BH43"/>
    <mergeCell ref="AX44:BH44"/>
    <mergeCell ref="AX45:BH45"/>
    <mergeCell ref="B42:AU42"/>
    <mergeCell ref="BI42:BS42"/>
    <mergeCell ref="BT42:CD42"/>
    <mergeCell ref="B41:AU41"/>
    <mergeCell ref="BI41:BS41"/>
    <mergeCell ref="BT41:CD41"/>
    <mergeCell ref="B40:AU40"/>
    <mergeCell ref="BI40:BS40"/>
    <mergeCell ref="BT40:CD40"/>
    <mergeCell ref="AX40:BH40"/>
    <mergeCell ref="AX41:BH41"/>
    <mergeCell ref="AX42:BH42"/>
    <mergeCell ref="B39:AU39"/>
    <mergeCell ref="BI39:BS39"/>
    <mergeCell ref="BT39:CD39"/>
    <mergeCell ref="B38:AU38"/>
    <mergeCell ref="BI38:BS38"/>
    <mergeCell ref="BT38:CD38"/>
    <mergeCell ref="B37:AU37"/>
    <mergeCell ref="BI37:BS37"/>
    <mergeCell ref="BT37:CD37"/>
    <mergeCell ref="AX37:BH37"/>
    <mergeCell ref="AX38:BH38"/>
    <mergeCell ref="AX39:BH39"/>
    <mergeCell ref="B36:AU36"/>
    <mergeCell ref="BI36:BS36"/>
    <mergeCell ref="BT36:CD36"/>
    <mergeCell ref="B35:AU35"/>
    <mergeCell ref="BI35:BS35"/>
    <mergeCell ref="BT35:CD35"/>
    <mergeCell ref="B34:AU34"/>
    <mergeCell ref="BI34:BS34"/>
    <mergeCell ref="BT34:CD34"/>
    <mergeCell ref="AX34:BH34"/>
    <mergeCell ref="AX35:BH35"/>
    <mergeCell ref="AX36:BH36"/>
    <mergeCell ref="B33:AU33"/>
    <mergeCell ref="BI33:BS33"/>
    <mergeCell ref="BT33:CD33"/>
    <mergeCell ref="B32:AU32"/>
    <mergeCell ref="BI32:BS32"/>
    <mergeCell ref="BT32:CD32"/>
    <mergeCell ref="B31:AU31"/>
    <mergeCell ref="BI31:BS31"/>
    <mergeCell ref="BT31:CD31"/>
    <mergeCell ref="AX31:BH31"/>
    <mergeCell ref="AX32:BH32"/>
    <mergeCell ref="AX33:BH33"/>
    <mergeCell ref="B30:AU30"/>
    <mergeCell ref="BI30:BS30"/>
    <mergeCell ref="BT30:CD30"/>
    <mergeCell ref="B29:AU29"/>
    <mergeCell ref="BI29:BS29"/>
    <mergeCell ref="BT29:CD29"/>
    <mergeCell ref="B28:AU28"/>
    <mergeCell ref="BI28:BS28"/>
    <mergeCell ref="BT28:CD28"/>
    <mergeCell ref="AX28:BH28"/>
    <mergeCell ref="AX29:BH29"/>
    <mergeCell ref="AX30:BH30"/>
    <mergeCell ref="B27:AU27"/>
    <mergeCell ref="BI27:BS27"/>
    <mergeCell ref="BT27:CD27"/>
    <mergeCell ref="B26:AU26"/>
    <mergeCell ref="BI26:BS26"/>
    <mergeCell ref="BT26:CD26"/>
    <mergeCell ref="B25:AU25"/>
    <mergeCell ref="BI25:BS25"/>
    <mergeCell ref="BT25:CD25"/>
    <mergeCell ref="AX25:BH25"/>
    <mergeCell ref="AX26:BH26"/>
    <mergeCell ref="AX27:BH27"/>
    <mergeCell ref="B24:AU24"/>
    <mergeCell ref="BI24:BS24"/>
    <mergeCell ref="BT24:CD24"/>
    <mergeCell ref="B23:AU23"/>
    <mergeCell ref="BI23:BS23"/>
    <mergeCell ref="BT23:CD23"/>
    <mergeCell ref="B22:AU22"/>
    <mergeCell ref="BI22:BS22"/>
    <mergeCell ref="BT22:CD22"/>
    <mergeCell ref="AX22:BH22"/>
    <mergeCell ref="AX23:BH23"/>
    <mergeCell ref="AX24:BH24"/>
    <mergeCell ref="B21:AU21"/>
    <mergeCell ref="BI21:BS21"/>
    <mergeCell ref="BT21:CD21"/>
    <mergeCell ref="B20:AU20"/>
    <mergeCell ref="BI20:BS20"/>
    <mergeCell ref="BT20:CD20"/>
    <mergeCell ref="B19:AU19"/>
    <mergeCell ref="BI19:BS19"/>
    <mergeCell ref="BT19:CD19"/>
    <mergeCell ref="AX19:BH19"/>
    <mergeCell ref="AX20:BH20"/>
    <mergeCell ref="AX21:BH21"/>
    <mergeCell ref="B18:AU18"/>
    <mergeCell ref="BI18:BS18"/>
    <mergeCell ref="BT18:CD18"/>
    <mergeCell ref="B17:AU17"/>
    <mergeCell ref="BI17:BS17"/>
    <mergeCell ref="BT17:CD17"/>
    <mergeCell ref="B16:AU16"/>
    <mergeCell ref="BI16:BS16"/>
    <mergeCell ref="BT16:CD16"/>
    <mergeCell ref="AX16:BH16"/>
    <mergeCell ref="AX17:BH17"/>
    <mergeCell ref="AX18:BH18"/>
    <mergeCell ref="B15:AU15"/>
    <mergeCell ref="BI15:BS15"/>
    <mergeCell ref="BT15:CD15"/>
    <mergeCell ref="B14:AU14"/>
    <mergeCell ref="BI14:BS14"/>
    <mergeCell ref="BT14:CD14"/>
    <mergeCell ref="B13:AU13"/>
    <mergeCell ref="BI13:BS13"/>
    <mergeCell ref="BT13:CD13"/>
    <mergeCell ref="AX13:BH13"/>
    <mergeCell ref="AX14:BH14"/>
    <mergeCell ref="AX15:BH15"/>
    <mergeCell ref="B12:AU12"/>
    <mergeCell ref="BI12:BS12"/>
    <mergeCell ref="BT12:CD12"/>
    <mergeCell ref="B11:AU11"/>
    <mergeCell ref="BI11:BS11"/>
    <mergeCell ref="BT11:CD11"/>
    <mergeCell ref="B10:AU10"/>
    <mergeCell ref="BI10:BS10"/>
    <mergeCell ref="BT10:CD10"/>
    <mergeCell ref="AX10:BH10"/>
    <mergeCell ref="AX11:BH11"/>
    <mergeCell ref="AX12:BH12"/>
    <mergeCell ref="B9:AU9"/>
    <mergeCell ref="BI9:BS9"/>
    <mergeCell ref="BT9:CD9"/>
    <mergeCell ref="B8:AU8"/>
    <mergeCell ref="AX8:BH8"/>
    <mergeCell ref="BT8:CD8"/>
    <mergeCell ref="A2:CD2"/>
    <mergeCell ref="I4:CD4"/>
    <mergeCell ref="A6:AU6"/>
    <mergeCell ref="A7:AU7"/>
    <mergeCell ref="AX7:BH7"/>
    <mergeCell ref="BI7:BS7"/>
    <mergeCell ref="BT7:CD7"/>
    <mergeCell ref="AV6:CD6"/>
    <mergeCell ref="AX9:BH9"/>
    <mergeCell ref="BI8:BS8"/>
    <mergeCell ref="A3:CD3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17"/>
  <sheetViews>
    <sheetView workbookViewId="0">
      <selection activeCell="CZ1" sqref="CZ1"/>
    </sheetView>
  </sheetViews>
  <sheetFormatPr defaultColWidth="0.85546875" defaultRowHeight="15"/>
  <cols>
    <col min="1" max="16384" width="0.85546875" style="4"/>
  </cols>
  <sheetData>
    <row r="1" spans="1:104" s="43" customFormat="1" ht="15.75">
      <c r="CZ1" s="42"/>
    </row>
    <row r="2" spans="1:104" s="43" customFormat="1" ht="15.75"/>
    <row r="3" spans="1:104" s="43" customFormat="1" ht="15.75">
      <c r="A3" s="197" t="s">
        <v>181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104" s="43" customFormat="1" ht="15.75" customHeight="1">
      <c r="A4" s="199" t="s">
        <v>182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324" t="str">
        <f>ф.1.1!CG4</f>
        <v>2017</v>
      </c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</row>
    <row r="5" spans="1:104" s="50" customFormat="1" ht="15.75"/>
    <row r="6" spans="1:104" s="43" customFormat="1" ht="15.75">
      <c r="A6" s="197" t="str">
        <f>ф.1.1!F6</f>
        <v>Муниципальное унитарное предприятие города Абакана "Абаканские электрические сети"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</row>
    <row r="7" spans="1:104" s="43" customFormat="1" ht="15.75">
      <c r="F7" s="194" t="s">
        <v>183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9" spans="1:104" s="9" customFormat="1" ht="16.5" customHeight="1">
      <c r="A9" s="198" t="s">
        <v>46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 t="s">
        <v>184</v>
      </c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</row>
    <row r="10" spans="1:104" s="9" customFormat="1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>
        <v>2</v>
      </c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</row>
    <row r="11" spans="1:104" ht="77.25" customHeight="1">
      <c r="A11" s="25"/>
      <c r="B11" s="326" t="s">
        <v>185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51"/>
      <c r="CA11" s="327">
        <v>1169</v>
      </c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</row>
    <row r="12" spans="1:104" ht="93" customHeight="1">
      <c r="A12" s="25"/>
      <c r="B12" s="326" t="s">
        <v>186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51"/>
      <c r="CA12" s="327">
        <v>0</v>
      </c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</row>
    <row r="13" spans="1:104" ht="33" customHeight="1">
      <c r="A13" s="25"/>
      <c r="B13" s="326" t="s">
        <v>187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51"/>
      <c r="CA13" s="327">
        <v>1</v>
      </c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</row>
    <row r="15" spans="1:104" s="43" customFormat="1" ht="15.75">
      <c r="A15" s="195" t="s">
        <v>333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 t="s">
        <v>334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</row>
    <row r="16" spans="1:104" s="3" customFormat="1" ht="13.5" customHeight="1">
      <c r="A16" s="194" t="s">
        <v>15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 t="s">
        <v>16</v>
      </c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 t="s">
        <v>17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</row>
    <row r="17" ht="3" customHeight="1"/>
  </sheetData>
  <mergeCells count="21"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  <mergeCell ref="A9:BZ9"/>
    <mergeCell ref="CA9:CZ9"/>
    <mergeCell ref="A3:CZ3"/>
    <mergeCell ref="A4:CG4"/>
    <mergeCell ref="CH4:CU4"/>
    <mergeCell ref="F7:CU7"/>
    <mergeCell ref="A6:CZ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7"/>
  <sheetViews>
    <sheetView workbookViewId="0">
      <selection activeCell="CZ1" sqref="CY1:CZ1"/>
    </sheetView>
  </sheetViews>
  <sheetFormatPr defaultColWidth="0.85546875" defaultRowHeight="15"/>
  <cols>
    <col min="1" max="16384" width="0.85546875" style="4"/>
  </cols>
  <sheetData>
    <row r="1" spans="1:104" s="43" customFormat="1" ht="15.75">
      <c r="CZ1" s="42"/>
    </row>
    <row r="2" spans="1:104" s="43" customFormat="1" ht="15.75"/>
    <row r="3" spans="1:104" s="43" customFormat="1" ht="32.25" customHeight="1">
      <c r="A3" s="209" t="s">
        <v>188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104" s="50" customFormat="1" ht="15.75">
      <c r="X4" s="328" t="s">
        <v>189</v>
      </c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4" t="str">
        <f>ф.1.1!CG4</f>
        <v>2017</v>
      </c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</row>
    <row r="5" spans="1:104" s="43" customFormat="1" ht="15.75"/>
    <row r="6" spans="1:104" s="43" customFormat="1" ht="15.75">
      <c r="A6" s="197" t="str">
        <f>ф.1.1!F6</f>
        <v>Муниципальное унитарное предприятие города Абакана "Абаканские электрические сети"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</row>
    <row r="7" spans="1:104" s="43" customFormat="1" ht="15.75">
      <c r="F7" s="194" t="s">
        <v>183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9" spans="1:104" s="9" customFormat="1" ht="16.5" customHeight="1">
      <c r="A9" s="198" t="s">
        <v>46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 t="s">
        <v>184</v>
      </c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</row>
    <row r="10" spans="1:104" s="9" customFormat="1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>
        <v>2</v>
      </c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</row>
    <row r="11" spans="1:104" ht="63.75" customHeight="1">
      <c r="A11" s="29"/>
      <c r="B11" s="326" t="s">
        <v>190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52"/>
      <c r="CA11" s="198">
        <v>775</v>
      </c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</row>
    <row r="12" spans="1:104" ht="79.5" customHeight="1">
      <c r="A12" s="29"/>
      <c r="B12" s="326" t="s">
        <v>191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52"/>
      <c r="CA12" s="198">
        <v>0</v>
      </c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</row>
    <row r="13" spans="1:104" ht="33" customHeight="1">
      <c r="A13" s="29"/>
      <c r="B13" s="326" t="s">
        <v>192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52"/>
      <c r="CA13" s="198">
        <v>1</v>
      </c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</row>
    <row r="15" spans="1:104" s="43" customFormat="1" ht="15.75">
      <c r="A15" s="195" t="s">
        <v>333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 t="s">
        <v>334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</row>
    <row r="16" spans="1:104" s="3" customFormat="1" ht="13.5" customHeight="1">
      <c r="A16" s="194" t="s">
        <v>15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 t="s">
        <v>16</v>
      </c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 t="s">
        <v>17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</row>
    <row r="17" ht="3" customHeight="1"/>
  </sheetData>
  <mergeCells count="21"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  <mergeCell ref="A9:BZ9"/>
    <mergeCell ref="CA9:CZ9"/>
    <mergeCell ref="A3:CZ3"/>
    <mergeCell ref="X4:BF4"/>
    <mergeCell ref="BG4:BZ4"/>
    <mergeCell ref="F7:CU7"/>
    <mergeCell ref="A6:CZ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19"/>
  <sheetViews>
    <sheetView workbookViewId="0">
      <selection activeCell="CZ1" sqref="CZ1"/>
    </sheetView>
  </sheetViews>
  <sheetFormatPr defaultColWidth="0.85546875" defaultRowHeight="15"/>
  <cols>
    <col min="1" max="16384" width="0.85546875" style="4"/>
  </cols>
  <sheetData>
    <row r="1" spans="1:104" s="43" customFormat="1" ht="15.75">
      <c r="CZ1" s="42"/>
    </row>
    <row r="2" spans="1:104" s="43" customFormat="1" ht="15.75"/>
    <row r="3" spans="1:104" s="43" customFormat="1" ht="32.25" customHeight="1">
      <c r="A3" s="209" t="s">
        <v>193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104" s="50" customFormat="1" ht="15.75">
      <c r="A4" s="328" t="s">
        <v>194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4" t="str">
        <f>ф.1.1!CG4</f>
        <v>2017</v>
      </c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</row>
    <row r="5" spans="1:104" s="43" customFormat="1" ht="15.75"/>
    <row r="6" spans="1:104" s="43" customFormat="1" ht="15.75">
      <c r="A6" s="197" t="str">
        <f>ф.1.1!F6</f>
        <v>Муниципальное унитарное предприятие города Абакана "Абаканские электрические сети"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</row>
    <row r="7" spans="1:104" s="43" customFormat="1" ht="15.75">
      <c r="F7" s="194" t="s">
        <v>183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9" spans="1:104" ht="16.5" customHeight="1">
      <c r="A9" s="198" t="s">
        <v>46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 t="s">
        <v>81</v>
      </c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</row>
    <row r="10" spans="1:104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>
        <v>2</v>
      </c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</row>
    <row r="11" spans="1:104" s="9" customFormat="1">
      <c r="A11" s="15"/>
      <c r="B11" s="329" t="s">
        <v>195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44"/>
      <c r="CA11" s="331" t="s">
        <v>184</v>
      </c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</row>
    <row r="12" spans="1:104" s="9" customFormat="1" ht="61.5" customHeight="1">
      <c r="A12" s="18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53"/>
      <c r="CA12" s="332">
        <v>0</v>
      </c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1"/>
    </row>
    <row r="13" spans="1:104" ht="45.75" customHeight="1">
      <c r="A13" s="15"/>
      <c r="B13" s="329" t="s">
        <v>196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44"/>
      <c r="CA13" s="333" t="s">
        <v>197</v>
      </c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</row>
    <row r="14" spans="1:104">
      <c r="A14" s="18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53"/>
      <c r="CA14" s="332">
        <v>116.9</v>
      </c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1"/>
    </row>
    <row r="15" spans="1:104" ht="48" customHeight="1">
      <c r="A15" s="25"/>
      <c r="B15" s="326" t="s">
        <v>198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51"/>
      <c r="CA15" s="198">
        <v>1</v>
      </c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</row>
    <row r="17" spans="1:104" s="43" customFormat="1" ht="15.75">
      <c r="A17" s="195" t="s">
        <v>333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 t="s">
        <v>334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</row>
    <row r="18" spans="1:104" s="3" customFormat="1" ht="13.5" customHeight="1">
      <c r="A18" s="194" t="s">
        <v>15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 t="s">
        <v>16</v>
      </c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 t="s">
        <v>17</v>
      </c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</row>
    <row r="19" spans="1:104" ht="3" customHeight="1"/>
  </sheetData>
  <mergeCells count="23">
    <mergeCell ref="A18:AK18"/>
    <mergeCell ref="AL18:BV18"/>
    <mergeCell ref="BW18:CZ18"/>
    <mergeCell ref="A10:BZ10"/>
    <mergeCell ref="CA10:CZ10"/>
    <mergeCell ref="B11:BY12"/>
    <mergeCell ref="CA11:CZ11"/>
    <mergeCell ref="CA12:CZ12"/>
    <mergeCell ref="B13:BY14"/>
    <mergeCell ref="CA13:CZ13"/>
    <mergeCell ref="CA14:CZ14"/>
    <mergeCell ref="B15:BY15"/>
    <mergeCell ref="CA15:CZ15"/>
    <mergeCell ref="A17:AK17"/>
    <mergeCell ref="AL17:BV17"/>
    <mergeCell ref="BW17:CZ17"/>
    <mergeCell ref="A9:BZ9"/>
    <mergeCell ref="CA9:CZ9"/>
    <mergeCell ref="A3:CZ3"/>
    <mergeCell ref="A4:CB4"/>
    <mergeCell ref="CC4:CT4"/>
    <mergeCell ref="F7:CU7"/>
    <mergeCell ref="A6:CZ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G40"/>
  <sheetViews>
    <sheetView topLeftCell="A22" zoomScaleNormal="100" workbookViewId="0">
      <selection sqref="A1:XFD1"/>
    </sheetView>
  </sheetViews>
  <sheetFormatPr defaultColWidth="0.85546875" defaultRowHeight="15"/>
  <cols>
    <col min="1" max="113" width="0.85546875" style="4"/>
    <col min="114" max="114" width="12.5703125" style="4" customWidth="1"/>
    <col min="115" max="115" width="7.28515625" style="4" customWidth="1"/>
    <col min="116" max="116" width="9.85546875" style="4" customWidth="1"/>
    <col min="117" max="117" width="8.140625" style="4" customWidth="1"/>
    <col min="118" max="129" width="0.85546875" style="4"/>
    <col min="130" max="130" width="6.5703125" style="4" customWidth="1"/>
    <col min="131" max="131" width="7.42578125" style="4" customWidth="1"/>
    <col min="132" max="132" width="7.5703125" style="4" customWidth="1"/>
    <col min="133" max="133" width="15" style="4" customWidth="1"/>
    <col min="134" max="134" width="25.28515625" style="4" customWidth="1"/>
    <col min="135" max="135" width="11.5703125" style="4" customWidth="1"/>
    <col min="136" max="16384" width="0.85546875" style="4"/>
  </cols>
  <sheetData>
    <row r="1" spans="1:117" s="43" customFormat="1" ht="15.75">
      <c r="CZ1" s="42"/>
    </row>
    <row r="2" spans="1:117" s="43" customFormat="1" ht="6" customHeight="1">
      <c r="CZ2" s="42"/>
    </row>
    <row r="3" spans="1:117" s="6" customFormat="1" ht="12">
      <c r="CZ3" s="23" t="s">
        <v>35</v>
      </c>
    </row>
    <row r="4" spans="1:117" s="43" customFormat="1" ht="15.75"/>
    <row r="5" spans="1:117" s="43" customFormat="1" ht="31.5" customHeight="1">
      <c r="A5" s="209" t="s">
        <v>199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117" s="43" customFormat="1" ht="18" customHeight="1">
      <c r="A6" s="209" t="str">
        <f>ф.1.1!F6</f>
        <v>Муниципальное унитарное предприятие города Абакана "Абаканские электрические сети"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</row>
    <row r="7" spans="1:117" s="43" customFormat="1" ht="15.75">
      <c r="F7" s="194" t="s">
        <v>183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9" spans="1:117" s="9" customFormat="1" ht="31.5" customHeight="1">
      <c r="A9" s="224" t="s">
        <v>46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6"/>
      <c r="AT9" s="224" t="s">
        <v>200</v>
      </c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6"/>
      <c r="BX9" s="224" t="s">
        <v>81</v>
      </c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6"/>
    </row>
    <row r="10" spans="1:117" s="31" customFormat="1" ht="47.25" customHeight="1">
      <c r="A10" s="35"/>
      <c r="B10" s="334" t="s">
        <v>52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5"/>
      <c r="AT10" s="336" t="s">
        <v>0</v>
      </c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8"/>
      <c r="BX10" s="279">
        <f>ф.1.2!BL11</f>
        <v>3.9921276416603523E-3</v>
      </c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1"/>
      <c r="DJ10"/>
    </row>
    <row r="11" spans="1:117" s="31" customFormat="1" ht="33.75" customHeight="1">
      <c r="A11" s="34"/>
      <c r="B11" s="334" t="s">
        <v>201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5"/>
      <c r="AT11" s="336" t="s">
        <v>3</v>
      </c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8"/>
      <c r="BX11" s="279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1"/>
      <c r="DJ11"/>
      <c r="DK11"/>
      <c r="DL11"/>
      <c r="DM11"/>
    </row>
    <row r="12" spans="1:117" s="31" customFormat="1" ht="47.25" customHeight="1">
      <c r="A12" s="34"/>
      <c r="B12" s="334" t="s">
        <v>202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5"/>
      <c r="AT12" s="336" t="s">
        <v>1</v>
      </c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8"/>
      <c r="BX12" s="279">
        <f>ф.1.3!BE13</f>
        <v>1.6475299999999999</v>
      </c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1"/>
      <c r="DJ12"/>
      <c r="DK12"/>
      <c r="DL12"/>
      <c r="DM12"/>
    </row>
    <row r="13" spans="1:117" s="31" customFormat="1" ht="47.25" customHeight="1">
      <c r="A13" s="34"/>
      <c r="B13" s="334" t="s">
        <v>203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5"/>
      <c r="AT13" s="336" t="s">
        <v>2</v>
      </c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8"/>
      <c r="BX13" s="279">
        <f>ф.1.3!BE15</f>
        <v>0.81986000000000003</v>
      </c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1"/>
      <c r="DJ13"/>
      <c r="DK13"/>
      <c r="DL13"/>
      <c r="DM13"/>
    </row>
    <row r="14" spans="1:117" s="31" customFormat="1" ht="47.25" customHeight="1">
      <c r="A14" s="34"/>
      <c r="B14" s="334" t="s">
        <v>49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5"/>
      <c r="AT14" s="336" t="s">
        <v>204</v>
      </c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8"/>
      <c r="BX14" s="279">
        <f>0.4*ф.3.1!CA13+0.4*ф.3.2!CA13+0.2*ф.3.3!CA15</f>
        <v>1</v>
      </c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1"/>
      <c r="DJ14"/>
      <c r="DK14"/>
      <c r="DL14"/>
      <c r="DM14"/>
    </row>
    <row r="15" spans="1:117" s="31" customFormat="1" ht="61.5" customHeight="1">
      <c r="A15" s="34"/>
      <c r="B15" s="334" t="s">
        <v>205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5"/>
      <c r="AT15" s="336" t="s">
        <v>11</v>
      </c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8"/>
      <c r="BX15" s="279">
        <f>ф.2.4!AX46</f>
        <v>0.87000000000000011</v>
      </c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1"/>
      <c r="DJ15"/>
      <c r="DK15"/>
      <c r="DL15"/>
      <c r="DM15"/>
    </row>
    <row r="16" spans="1:117" s="31" customFormat="1" ht="31.7" customHeight="1">
      <c r="A16" s="34"/>
      <c r="B16" s="339" t="s">
        <v>206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40"/>
      <c r="AT16" s="341" t="s">
        <v>207</v>
      </c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3"/>
      <c r="BX16" s="279">
        <f>BX10*(1-0.015)</f>
        <v>3.9322457270354466E-3</v>
      </c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1"/>
      <c r="DJ16"/>
      <c r="DK16"/>
      <c r="DL16"/>
      <c r="DM16"/>
    </row>
    <row r="17" spans="1:137" s="31" customFormat="1" ht="31.7" customHeight="1">
      <c r="A17" s="34"/>
      <c r="B17" s="339" t="s">
        <v>208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40"/>
      <c r="AT17" s="341" t="s">
        <v>207</v>
      </c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3"/>
      <c r="BX17" s="279">
        <v>1</v>
      </c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1"/>
      <c r="DJ17"/>
      <c r="DK17"/>
      <c r="DL17"/>
      <c r="DM17"/>
    </row>
    <row r="18" spans="1:137" s="31" customFormat="1" ht="31.7" customHeight="1">
      <c r="A18" s="34"/>
      <c r="B18" s="339" t="s">
        <v>209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40"/>
      <c r="AT18" s="341" t="s">
        <v>207</v>
      </c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3"/>
      <c r="BX18" s="279">
        <f>BX15*(1-0.015)</f>
        <v>0.8569500000000001</v>
      </c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1"/>
      <c r="DJ18"/>
      <c r="DK18"/>
      <c r="DL18"/>
      <c r="DM18"/>
    </row>
    <row r="19" spans="1:137" s="31" customFormat="1" ht="31.7" customHeight="1">
      <c r="A19" s="34"/>
      <c r="B19" s="339" t="s">
        <v>210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40"/>
      <c r="AT19" s="341" t="s">
        <v>207</v>
      </c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3"/>
      <c r="BX19" s="279">
        <f>BX11*(1-0.015)</f>
        <v>0</v>
      </c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1"/>
      <c r="DZ19"/>
      <c r="EA19"/>
      <c r="EB19"/>
      <c r="EC19"/>
      <c r="EE19"/>
      <c r="EF19"/>
      <c r="EG19"/>
    </row>
    <row r="20" spans="1:137" s="31" customFormat="1" ht="36.75" customHeight="1">
      <c r="A20" s="34"/>
      <c r="B20" s="334" t="s">
        <v>211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54"/>
      <c r="AT20" s="342" t="s">
        <v>212</v>
      </c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4"/>
      <c r="BX20" s="279">
        <f>ф.1.3!BE13*(1-0.015)</f>
        <v>1.6228170499999999</v>
      </c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1"/>
      <c r="DZ20"/>
      <c r="EA20"/>
      <c r="EB20"/>
      <c r="EC20"/>
      <c r="ED20"/>
      <c r="EE20"/>
      <c r="EF20"/>
      <c r="EG20"/>
    </row>
    <row r="21" spans="1:137" s="31" customFormat="1" ht="36.75" customHeight="1">
      <c r="A21" s="34"/>
      <c r="B21" s="334" t="s">
        <v>213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T21" s="342" t="s">
        <v>212</v>
      </c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4"/>
      <c r="BX21" s="279">
        <f>ф.1.3!BE15*(1-0.015)</f>
        <v>0.80756210000000006</v>
      </c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1"/>
    </row>
    <row r="22" spans="1:137" s="31" customFormat="1" ht="33.75" customHeight="1">
      <c r="A22" s="34"/>
      <c r="B22" s="345" t="s">
        <v>214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55"/>
      <c r="AT22" s="342" t="s">
        <v>215</v>
      </c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7"/>
      <c r="BX22" s="279">
        <v>0</v>
      </c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1"/>
    </row>
    <row r="23" spans="1:137" s="31" customFormat="1" ht="33.75" customHeight="1">
      <c r="A23" s="34"/>
      <c r="B23" s="345" t="s">
        <v>216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55"/>
      <c r="AT23" s="342" t="s">
        <v>215</v>
      </c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7"/>
      <c r="BX23" s="279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1"/>
    </row>
    <row r="24" spans="1:137" s="31" customFormat="1" ht="33.75" customHeight="1">
      <c r="A24" s="34"/>
      <c r="B24" s="345" t="s">
        <v>217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55"/>
      <c r="AT24" s="342" t="s">
        <v>215</v>
      </c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7"/>
      <c r="BX24" s="279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1"/>
    </row>
    <row r="25" spans="1:137" s="31" customFormat="1" ht="76.5" customHeight="1">
      <c r="A25" s="34"/>
      <c r="B25" s="345" t="s">
        <v>218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55"/>
      <c r="AT25" s="341" t="s">
        <v>215</v>
      </c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8"/>
      <c r="BX25" s="279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1"/>
    </row>
    <row r="26" spans="1:137" s="31" customFormat="1" ht="47.25" customHeight="1">
      <c r="A26" s="34"/>
      <c r="B26" s="345" t="s">
        <v>219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55"/>
      <c r="AT26" s="341" t="s">
        <v>215</v>
      </c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8"/>
      <c r="BX26" s="279">
        <v>0</v>
      </c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1"/>
    </row>
    <row r="27" spans="1:137" s="31" customFormat="1" ht="47.25" customHeight="1">
      <c r="A27" s="34"/>
      <c r="B27" s="345" t="s">
        <v>220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55"/>
      <c r="AT27" s="341" t="s">
        <v>215</v>
      </c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8"/>
      <c r="BX27" s="279">
        <v>0</v>
      </c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1"/>
    </row>
    <row r="28" spans="1:137" s="31" customFormat="1" ht="47.25" customHeight="1">
      <c r="A28" s="34"/>
      <c r="B28" s="345" t="s">
        <v>221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55"/>
      <c r="AT28" s="341" t="s">
        <v>215</v>
      </c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8"/>
      <c r="BX28" s="279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1"/>
    </row>
    <row r="30" spans="1:137" s="112" customFormat="1" ht="15.75">
      <c r="A30" s="243" t="str">
        <f>Титульный!A32</f>
        <v>Директор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139" t="str">
        <f>Титульный!C32</f>
        <v>Кочетков Александр Александрович</v>
      </c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243"/>
      <c r="CF30" s="243"/>
      <c r="CG30" s="243"/>
      <c r="CH30" s="243"/>
      <c r="CI30" s="243"/>
      <c r="CJ30" s="243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</row>
    <row r="31" spans="1:137" s="3" customFormat="1" ht="13.5" customHeight="1">
      <c r="A31" s="262" t="s">
        <v>15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 t="s">
        <v>16</v>
      </c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CL31" s="262" t="s">
        <v>17</v>
      </c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</row>
    <row r="32" spans="1:137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104" s="112" customFormat="1" ht="15.75">
      <c r="A33" s="243" t="str">
        <f>Титульный!A34</f>
        <v>Начальник уч.№5 "ОДС"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196" t="str">
        <f>Титульный!C34</f>
        <v>Пидюров Сергей Геннадьевич</v>
      </c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</row>
    <row r="34" spans="1:104" s="3" customFormat="1" ht="13.5" customHeight="1">
      <c r="A34" s="262" t="s">
        <v>15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 t="s">
        <v>16</v>
      </c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CL34" s="262" t="s">
        <v>17</v>
      </c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</row>
    <row r="35" spans="1:10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104" s="112" customFormat="1" ht="15.75">
      <c r="A36" s="243" t="s">
        <v>329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 t="s">
        <v>330</v>
      </c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</row>
    <row r="37" spans="1:104" s="3" customFormat="1" ht="13.5" customHeight="1">
      <c r="A37" s="262" t="s">
        <v>15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 t="s">
        <v>16</v>
      </c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CL37" s="262" t="s">
        <v>17</v>
      </c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</row>
    <row r="38" spans="1:10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104" s="112" customFormat="1" ht="15.75">
      <c r="A39" s="196" t="str">
        <f>Титульный!C37</f>
        <v>Зам. Начальника ПТО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196" t="str">
        <f>Титульный!C36</f>
        <v>Арапаева Ольга Сергеевна</v>
      </c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</row>
    <row r="40" spans="1:104" s="3" customFormat="1" ht="13.5" customHeight="1">
      <c r="A40" s="262" t="s">
        <v>15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 t="s">
        <v>16</v>
      </c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CL40" s="262" t="s">
        <v>17</v>
      </c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</row>
  </sheetData>
  <mergeCells count="89">
    <mergeCell ref="B27:AR27"/>
    <mergeCell ref="AT27:BW27"/>
    <mergeCell ref="BX27:CZ27"/>
    <mergeCell ref="A31:AK31"/>
    <mergeCell ref="B28:AR28"/>
    <mergeCell ref="AT28:BW28"/>
    <mergeCell ref="BX28:CZ28"/>
    <mergeCell ref="A30:AK30"/>
    <mergeCell ref="CE30:CJ30"/>
    <mergeCell ref="AL31:BX31"/>
    <mergeCell ref="CL31:CW31"/>
    <mergeCell ref="B25:AR25"/>
    <mergeCell ref="AT25:BW25"/>
    <mergeCell ref="BX25:CZ25"/>
    <mergeCell ref="B26:AR26"/>
    <mergeCell ref="AT26:BW26"/>
    <mergeCell ref="BX26:CZ26"/>
    <mergeCell ref="B23:AR23"/>
    <mergeCell ref="AT23:BW23"/>
    <mergeCell ref="BX23:CZ23"/>
    <mergeCell ref="B24:AR24"/>
    <mergeCell ref="AT24:BW24"/>
    <mergeCell ref="BX24:CZ24"/>
    <mergeCell ref="B21:AR21"/>
    <mergeCell ref="AT21:BW21"/>
    <mergeCell ref="BX21:CZ21"/>
    <mergeCell ref="B22:AR22"/>
    <mergeCell ref="AT22:BW22"/>
    <mergeCell ref="BX22:CZ22"/>
    <mergeCell ref="B19:AS19"/>
    <mergeCell ref="AT19:BW19"/>
    <mergeCell ref="BX19:CZ19"/>
    <mergeCell ref="B20:AR20"/>
    <mergeCell ref="AT20:BW20"/>
    <mergeCell ref="BX20:CZ20"/>
    <mergeCell ref="B17:AS17"/>
    <mergeCell ref="AT17:BW17"/>
    <mergeCell ref="BX17:CZ17"/>
    <mergeCell ref="B18:AS18"/>
    <mergeCell ref="AT18:BW18"/>
    <mergeCell ref="BX18:CZ18"/>
    <mergeCell ref="B15:AS15"/>
    <mergeCell ref="AT15:BW15"/>
    <mergeCell ref="BX15:CZ15"/>
    <mergeCell ref="B16:AS16"/>
    <mergeCell ref="AT16:BW16"/>
    <mergeCell ref="BX16:CZ16"/>
    <mergeCell ref="B13:AS13"/>
    <mergeCell ref="AT13:BW13"/>
    <mergeCell ref="BX13:CZ13"/>
    <mergeCell ref="B14:AS14"/>
    <mergeCell ref="AT14:BW14"/>
    <mergeCell ref="BX14:CZ14"/>
    <mergeCell ref="CL34:CW34"/>
    <mergeCell ref="A5:CZ5"/>
    <mergeCell ref="F7:CU7"/>
    <mergeCell ref="A9:AS9"/>
    <mergeCell ref="AT9:BW9"/>
    <mergeCell ref="BX9:CZ9"/>
    <mergeCell ref="A6:CZ6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A33:AK33"/>
    <mergeCell ref="AL33:BX33"/>
    <mergeCell ref="BY33:CD33"/>
    <mergeCell ref="CE33:CJ33"/>
    <mergeCell ref="A34:AK34"/>
    <mergeCell ref="AL34:BX34"/>
    <mergeCell ref="CL40:CW40"/>
    <mergeCell ref="A36:AK36"/>
    <mergeCell ref="AL36:BX36"/>
    <mergeCell ref="BY36:CD36"/>
    <mergeCell ref="CE36:CJ36"/>
    <mergeCell ref="A37:AK37"/>
    <mergeCell ref="AL37:BX37"/>
    <mergeCell ref="CL37:CW37"/>
    <mergeCell ref="A39:AK39"/>
    <mergeCell ref="AL39:BX39"/>
    <mergeCell ref="BY39:CD39"/>
    <mergeCell ref="CE39:CJ39"/>
    <mergeCell ref="A40:AK40"/>
    <mergeCell ref="AL40:BX4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Z36"/>
  <sheetViews>
    <sheetView topLeftCell="A13" workbookViewId="0">
      <selection activeCell="V40" sqref="V40"/>
    </sheetView>
  </sheetViews>
  <sheetFormatPr defaultColWidth="0.85546875" defaultRowHeight="15"/>
  <cols>
    <col min="1" max="37" width="0.85546875" style="4"/>
    <col min="38" max="38" width="2.140625" style="4" bestFit="1" customWidth="1"/>
    <col min="39" max="102" width="0.85546875" style="4"/>
    <col min="103" max="103" width="3.85546875" style="4" customWidth="1"/>
    <col min="104" max="104" width="1" style="4" customWidth="1"/>
    <col min="105" max="16384" width="0.85546875" style="4"/>
  </cols>
  <sheetData>
    <row r="1" spans="1:104" s="43" customFormat="1" ht="15.75">
      <c r="CZ1" s="42"/>
    </row>
    <row r="2" spans="1:104" s="43" customFormat="1" ht="6" customHeight="1">
      <c r="CZ2" s="42"/>
    </row>
    <row r="3" spans="1:104" s="6" customFormat="1" ht="12">
      <c r="CZ3" s="23" t="s">
        <v>35</v>
      </c>
    </row>
    <row r="4" spans="1:104" s="43" customFormat="1" ht="15.75"/>
    <row r="5" spans="1:104" s="43" customFormat="1" ht="30" customHeight="1">
      <c r="A5" s="209" t="s">
        <v>222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104" s="43" customFormat="1" ht="18" customHeight="1">
      <c r="A6" s="209" t="str">
        <f>ф.1.1!F6</f>
        <v>Муниципальное унитарное предприятие города Абакана "Абаканские электрические сети"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</row>
    <row r="7" spans="1:104" s="43" customFormat="1" ht="15.75">
      <c r="F7" s="194" t="s">
        <v>183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8" spans="1:104" s="43" customFormat="1" ht="15.75"/>
    <row r="9" spans="1:104" s="31" customFormat="1" ht="46.5" customHeight="1">
      <c r="A9" s="224" t="s">
        <v>46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6"/>
      <c r="AO9" s="224" t="s">
        <v>223</v>
      </c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6"/>
      <c r="BK9" s="224" t="s">
        <v>81</v>
      </c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6"/>
    </row>
    <row r="10" spans="1:104" s="9" customFormat="1" ht="63" customHeight="1">
      <c r="A10" s="19"/>
      <c r="B10" s="235" t="s">
        <v>224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27" t="s">
        <v>225</v>
      </c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9"/>
      <c r="BK10" s="45"/>
      <c r="BL10" s="329" t="s">
        <v>226</v>
      </c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56"/>
    </row>
    <row r="11" spans="1:104" s="9" customFormat="1">
      <c r="A11" s="5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8"/>
      <c r="AO11" s="230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2"/>
      <c r="BK11" s="58"/>
      <c r="BL11" s="220">
        <v>0</v>
      </c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59"/>
    </row>
    <row r="12" spans="1:104" s="9" customFormat="1" ht="31.5" customHeight="1">
      <c r="A12" s="19"/>
      <c r="B12" s="235" t="s">
        <v>227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227" t="s">
        <v>228</v>
      </c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9"/>
      <c r="BK12" s="45"/>
      <c r="BL12" s="348" t="s">
        <v>229</v>
      </c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56"/>
    </row>
    <row r="13" spans="1:104" s="9" customFormat="1" ht="16.5" customHeight="1">
      <c r="A13" s="5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8"/>
      <c r="AO13" s="230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2"/>
      <c r="BK13" s="58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59"/>
    </row>
    <row r="14" spans="1:104" s="9" customFormat="1" ht="31.5" customHeight="1">
      <c r="A14" s="19"/>
      <c r="B14" s="235" t="s">
        <v>230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6"/>
      <c r="AO14" s="227" t="s">
        <v>228</v>
      </c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9"/>
      <c r="BK14" s="45"/>
      <c r="BL14" s="348" t="s">
        <v>229</v>
      </c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56"/>
    </row>
    <row r="15" spans="1:104" s="9" customFormat="1" ht="16.5" customHeight="1">
      <c r="A15" s="5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8"/>
      <c r="AO15" s="230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2"/>
      <c r="BK15" s="58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59"/>
    </row>
    <row r="16" spans="1:104" s="9" customFormat="1" ht="75" customHeight="1">
      <c r="A16" s="19"/>
      <c r="B16" s="235" t="s">
        <v>231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6"/>
      <c r="AO16" s="227" t="s">
        <v>228</v>
      </c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9"/>
      <c r="BK16" s="45"/>
      <c r="BL16" s="348" t="s">
        <v>226</v>
      </c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56"/>
    </row>
    <row r="17" spans="1:104" s="9" customFormat="1" ht="15.75" customHeight="1">
      <c r="A17" s="5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230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2"/>
      <c r="BK17" s="58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59"/>
    </row>
    <row r="18" spans="1:104" s="9" customFormat="1" ht="30" customHeight="1">
      <c r="A18" s="19"/>
      <c r="B18" s="235" t="s">
        <v>232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6"/>
      <c r="AO18" s="227" t="s">
        <v>228</v>
      </c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9"/>
      <c r="BK18" s="45"/>
      <c r="BL18" s="348" t="s">
        <v>229</v>
      </c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56"/>
    </row>
    <row r="19" spans="1:104" s="9" customFormat="1" ht="17.25" customHeight="1">
      <c r="A19" s="5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8"/>
      <c r="AO19" s="230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2"/>
      <c r="BK19" s="58"/>
      <c r="BL19" s="315">
        <v>0</v>
      </c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59"/>
    </row>
    <row r="20" spans="1:104" s="9" customFormat="1" ht="30" customHeight="1">
      <c r="A20" s="19"/>
      <c r="B20" s="235" t="s">
        <v>233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47"/>
      <c r="AO20" s="227" t="s">
        <v>228</v>
      </c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9"/>
      <c r="BK20" s="45"/>
      <c r="BL20" s="348" t="s">
        <v>229</v>
      </c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56"/>
    </row>
    <row r="21" spans="1:104" s="9" customFormat="1" ht="17.25" customHeight="1">
      <c r="A21" s="20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48"/>
      <c r="AO21" s="230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2"/>
      <c r="BK21" s="46"/>
      <c r="BL21" s="315">
        <v>0</v>
      </c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60"/>
    </row>
    <row r="22" spans="1:104" s="9" customFormat="1" ht="30" customHeight="1">
      <c r="A22" s="19"/>
      <c r="B22" s="235" t="s">
        <v>234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47"/>
      <c r="AO22" s="227" t="s">
        <v>228</v>
      </c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9"/>
      <c r="BK22" s="45"/>
      <c r="BL22" s="348" t="s">
        <v>229</v>
      </c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56"/>
    </row>
    <row r="23" spans="1:104" s="9" customFormat="1" ht="17.25" customHeight="1">
      <c r="A23" s="20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48"/>
      <c r="AO23" s="230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2"/>
      <c r="BK23" s="46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60"/>
    </row>
    <row r="24" spans="1:104" s="9" customFormat="1" ht="48" customHeight="1">
      <c r="A24" s="32"/>
      <c r="B24" s="252" t="s">
        <v>235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49"/>
      <c r="AO24" s="336" t="s">
        <v>228</v>
      </c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8"/>
      <c r="BK24" s="29"/>
      <c r="BL24" s="203">
        <f>0.65*BL11+0.25*BL19+0.1*BL21</f>
        <v>0</v>
      </c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52"/>
    </row>
    <row r="26" spans="1:104" s="112" customFormat="1" ht="15.75">
      <c r="A26" s="243" t="str">
        <f>Титульный!A32</f>
        <v>Директор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139" t="str">
        <f>Титульный!C32</f>
        <v>Кочетков Александр Александрович</v>
      </c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243"/>
      <c r="CF26" s="243"/>
      <c r="CG26" s="243"/>
      <c r="CH26" s="243"/>
      <c r="CI26" s="243"/>
      <c r="CJ26" s="243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</row>
    <row r="27" spans="1:104" s="3" customFormat="1" ht="13.5" customHeight="1">
      <c r="A27" s="262" t="s">
        <v>15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 t="s">
        <v>16</v>
      </c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262" t="s">
        <v>17</v>
      </c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131"/>
      <c r="CY27" s="131"/>
      <c r="CZ27" s="131"/>
    </row>
    <row r="28" spans="1:10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</row>
    <row r="29" spans="1:104" s="112" customFormat="1" ht="15.75">
      <c r="A29" s="243" t="str">
        <f>Титульный!A34</f>
        <v>Начальник уч.№5 "ОДС"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196" t="str">
        <f>Титульный!C34</f>
        <v>Пидюров Сергей Геннадьевич</v>
      </c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</row>
    <row r="30" spans="1:104" s="3" customFormat="1" ht="13.5" customHeight="1">
      <c r="A30" s="262" t="s">
        <v>15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 t="s">
        <v>16</v>
      </c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262" t="s">
        <v>17</v>
      </c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131"/>
      <c r="CY30" s="131"/>
      <c r="CZ30" s="131"/>
    </row>
    <row r="31" spans="1:10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</row>
    <row r="32" spans="1:104" s="112" customFormat="1" ht="15.75">
      <c r="A32" s="243" t="s">
        <v>329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 t="s">
        <v>330</v>
      </c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</row>
    <row r="33" spans="1:104" s="3" customFormat="1" ht="13.5" customHeight="1">
      <c r="A33" s="262" t="s">
        <v>15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 t="s">
        <v>16</v>
      </c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262" t="s">
        <v>17</v>
      </c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131"/>
      <c r="CY33" s="131"/>
      <c r="CZ33" s="131"/>
    </row>
    <row r="34" spans="1:10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</row>
    <row r="35" spans="1:104" s="112" customFormat="1" ht="15.75">
      <c r="A35" s="196" t="str">
        <f>Титульный!C37</f>
        <v>Зам. Начальника ПТО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196" t="str">
        <f>Титульный!C36</f>
        <v>Арапаева Ольга Сергеевна</v>
      </c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</row>
    <row r="36" spans="1:104" s="3" customFormat="1" ht="13.5" customHeight="1">
      <c r="A36" s="262" t="s">
        <v>15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 t="s">
        <v>16</v>
      </c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262" t="s">
        <v>17</v>
      </c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131"/>
      <c r="CY36" s="131"/>
      <c r="CZ36" s="131"/>
    </row>
  </sheetData>
  <mergeCells count="63">
    <mergeCell ref="A26:AK26"/>
    <mergeCell ref="A27:AK27"/>
    <mergeCell ref="CE26:CJ26"/>
    <mergeCell ref="AL27:BX27"/>
    <mergeCell ref="CL27:CW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7:CU7"/>
    <mergeCell ref="A9:AN9"/>
    <mergeCell ref="AO9:BJ9"/>
    <mergeCell ref="BK9:CZ9"/>
    <mergeCell ref="A6:CZ6"/>
    <mergeCell ref="A29:AK29"/>
    <mergeCell ref="AL29:BX29"/>
    <mergeCell ref="BY29:CD29"/>
    <mergeCell ref="CE29:CJ29"/>
    <mergeCell ref="A30:AK30"/>
    <mergeCell ref="AL30:BX30"/>
    <mergeCell ref="CL30:CW30"/>
    <mergeCell ref="CL33:CW33"/>
    <mergeCell ref="CL36:CW36"/>
    <mergeCell ref="A35:AK35"/>
    <mergeCell ref="AL35:BX35"/>
    <mergeCell ref="BY35:CD35"/>
    <mergeCell ref="CE35:CJ35"/>
    <mergeCell ref="A36:AK36"/>
    <mergeCell ref="AL36:BX36"/>
    <mergeCell ref="A32:AK32"/>
    <mergeCell ref="AL32:BX32"/>
    <mergeCell ref="BY32:CD32"/>
    <mergeCell ref="CE32:CJ32"/>
    <mergeCell ref="A33:AK33"/>
    <mergeCell ref="AL33:BX33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19" sqref="C19"/>
    </sheetView>
  </sheetViews>
  <sheetFormatPr defaultRowHeight="16.5"/>
  <cols>
    <col min="1" max="1" width="9.140625" style="114"/>
    <col min="2" max="2" width="7.7109375" style="114" customWidth="1"/>
    <col min="3" max="3" width="80" style="114" customWidth="1"/>
    <col min="4" max="4" width="43" style="114" customWidth="1"/>
    <col min="5" max="5" width="9.140625" style="114"/>
    <col min="6" max="257" width="9.140625" style="115"/>
    <col min="258" max="258" width="7.7109375" style="115" customWidth="1"/>
    <col min="259" max="259" width="80" style="115" customWidth="1"/>
    <col min="260" max="260" width="43" style="115" customWidth="1"/>
    <col min="261" max="513" width="9.140625" style="115"/>
    <col min="514" max="514" width="7.7109375" style="115" customWidth="1"/>
    <col min="515" max="515" width="80" style="115" customWidth="1"/>
    <col min="516" max="516" width="43" style="115" customWidth="1"/>
    <col min="517" max="769" width="9.140625" style="115"/>
    <col min="770" max="770" width="7.7109375" style="115" customWidth="1"/>
    <col min="771" max="771" width="80" style="115" customWidth="1"/>
    <col min="772" max="772" width="43" style="115" customWidth="1"/>
    <col min="773" max="1025" width="9.140625" style="115"/>
    <col min="1026" max="1026" width="7.7109375" style="115" customWidth="1"/>
    <col min="1027" max="1027" width="80" style="115" customWidth="1"/>
    <col min="1028" max="1028" width="43" style="115" customWidth="1"/>
    <col min="1029" max="1281" width="9.140625" style="115"/>
    <col min="1282" max="1282" width="7.7109375" style="115" customWidth="1"/>
    <col min="1283" max="1283" width="80" style="115" customWidth="1"/>
    <col min="1284" max="1284" width="43" style="115" customWidth="1"/>
    <col min="1285" max="1537" width="9.140625" style="115"/>
    <col min="1538" max="1538" width="7.7109375" style="115" customWidth="1"/>
    <col min="1539" max="1539" width="80" style="115" customWidth="1"/>
    <col min="1540" max="1540" width="43" style="115" customWidth="1"/>
    <col min="1541" max="1793" width="9.140625" style="115"/>
    <col min="1794" max="1794" width="7.7109375" style="115" customWidth="1"/>
    <col min="1795" max="1795" width="80" style="115" customWidth="1"/>
    <col min="1796" max="1796" width="43" style="115" customWidth="1"/>
    <col min="1797" max="2049" width="9.140625" style="115"/>
    <col min="2050" max="2050" width="7.7109375" style="115" customWidth="1"/>
    <col min="2051" max="2051" width="80" style="115" customWidth="1"/>
    <col min="2052" max="2052" width="43" style="115" customWidth="1"/>
    <col min="2053" max="2305" width="9.140625" style="115"/>
    <col min="2306" max="2306" width="7.7109375" style="115" customWidth="1"/>
    <col min="2307" max="2307" width="80" style="115" customWidth="1"/>
    <col min="2308" max="2308" width="43" style="115" customWidth="1"/>
    <col min="2309" max="2561" width="9.140625" style="115"/>
    <col min="2562" max="2562" width="7.7109375" style="115" customWidth="1"/>
    <col min="2563" max="2563" width="80" style="115" customWidth="1"/>
    <col min="2564" max="2564" width="43" style="115" customWidth="1"/>
    <col min="2565" max="2817" width="9.140625" style="115"/>
    <col min="2818" max="2818" width="7.7109375" style="115" customWidth="1"/>
    <col min="2819" max="2819" width="80" style="115" customWidth="1"/>
    <col min="2820" max="2820" width="43" style="115" customWidth="1"/>
    <col min="2821" max="3073" width="9.140625" style="115"/>
    <col min="3074" max="3074" width="7.7109375" style="115" customWidth="1"/>
    <col min="3075" max="3075" width="80" style="115" customWidth="1"/>
    <col min="3076" max="3076" width="43" style="115" customWidth="1"/>
    <col min="3077" max="3329" width="9.140625" style="115"/>
    <col min="3330" max="3330" width="7.7109375" style="115" customWidth="1"/>
    <col min="3331" max="3331" width="80" style="115" customWidth="1"/>
    <col min="3332" max="3332" width="43" style="115" customWidth="1"/>
    <col min="3333" max="3585" width="9.140625" style="115"/>
    <col min="3586" max="3586" width="7.7109375" style="115" customWidth="1"/>
    <col min="3587" max="3587" width="80" style="115" customWidth="1"/>
    <col min="3588" max="3588" width="43" style="115" customWidth="1"/>
    <col min="3589" max="3841" width="9.140625" style="115"/>
    <col min="3842" max="3842" width="7.7109375" style="115" customWidth="1"/>
    <col min="3843" max="3843" width="80" style="115" customWidth="1"/>
    <col min="3844" max="3844" width="43" style="115" customWidth="1"/>
    <col min="3845" max="4097" width="9.140625" style="115"/>
    <col min="4098" max="4098" width="7.7109375" style="115" customWidth="1"/>
    <col min="4099" max="4099" width="80" style="115" customWidth="1"/>
    <col min="4100" max="4100" width="43" style="115" customWidth="1"/>
    <col min="4101" max="4353" width="9.140625" style="115"/>
    <col min="4354" max="4354" width="7.7109375" style="115" customWidth="1"/>
    <col min="4355" max="4355" width="80" style="115" customWidth="1"/>
    <col min="4356" max="4356" width="43" style="115" customWidth="1"/>
    <col min="4357" max="4609" width="9.140625" style="115"/>
    <col min="4610" max="4610" width="7.7109375" style="115" customWidth="1"/>
    <col min="4611" max="4611" width="80" style="115" customWidth="1"/>
    <col min="4612" max="4612" width="43" style="115" customWidth="1"/>
    <col min="4613" max="4865" width="9.140625" style="115"/>
    <col min="4866" max="4866" width="7.7109375" style="115" customWidth="1"/>
    <col min="4867" max="4867" width="80" style="115" customWidth="1"/>
    <col min="4868" max="4868" width="43" style="115" customWidth="1"/>
    <col min="4869" max="5121" width="9.140625" style="115"/>
    <col min="5122" max="5122" width="7.7109375" style="115" customWidth="1"/>
    <col min="5123" max="5123" width="80" style="115" customWidth="1"/>
    <col min="5124" max="5124" width="43" style="115" customWidth="1"/>
    <col min="5125" max="5377" width="9.140625" style="115"/>
    <col min="5378" max="5378" width="7.7109375" style="115" customWidth="1"/>
    <col min="5379" max="5379" width="80" style="115" customWidth="1"/>
    <col min="5380" max="5380" width="43" style="115" customWidth="1"/>
    <col min="5381" max="5633" width="9.140625" style="115"/>
    <col min="5634" max="5634" width="7.7109375" style="115" customWidth="1"/>
    <col min="5635" max="5635" width="80" style="115" customWidth="1"/>
    <col min="5636" max="5636" width="43" style="115" customWidth="1"/>
    <col min="5637" max="5889" width="9.140625" style="115"/>
    <col min="5890" max="5890" width="7.7109375" style="115" customWidth="1"/>
    <col min="5891" max="5891" width="80" style="115" customWidth="1"/>
    <col min="5892" max="5892" width="43" style="115" customWidth="1"/>
    <col min="5893" max="6145" width="9.140625" style="115"/>
    <col min="6146" max="6146" width="7.7109375" style="115" customWidth="1"/>
    <col min="6147" max="6147" width="80" style="115" customWidth="1"/>
    <col min="6148" max="6148" width="43" style="115" customWidth="1"/>
    <col min="6149" max="6401" width="9.140625" style="115"/>
    <col min="6402" max="6402" width="7.7109375" style="115" customWidth="1"/>
    <col min="6403" max="6403" width="80" style="115" customWidth="1"/>
    <col min="6404" max="6404" width="43" style="115" customWidth="1"/>
    <col min="6405" max="6657" width="9.140625" style="115"/>
    <col min="6658" max="6658" width="7.7109375" style="115" customWidth="1"/>
    <col min="6659" max="6659" width="80" style="115" customWidth="1"/>
    <col min="6660" max="6660" width="43" style="115" customWidth="1"/>
    <col min="6661" max="6913" width="9.140625" style="115"/>
    <col min="6914" max="6914" width="7.7109375" style="115" customWidth="1"/>
    <col min="6915" max="6915" width="80" style="115" customWidth="1"/>
    <col min="6916" max="6916" width="43" style="115" customWidth="1"/>
    <col min="6917" max="7169" width="9.140625" style="115"/>
    <col min="7170" max="7170" width="7.7109375" style="115" customWidth="1"/>
    <col min="7171" max="7171" width="80" style="115" customWidth="1"/>
    <col min="7172" max="7172" width="43" style="115" customWidth="1"/>
    <col min="7173" max="7425" width="9.140625" style="115"/>
    <col min="7426" max="7426" width="7.7109375" style="115" customWidth="1"/>
    <col min="7427" max="7427" width="80" style="115" customWidth="1"/>
    <col min="7428" max="7428" width="43" style="115" customWidth="1"/>
    <col min="7429" max="7681" width="9.140625" style="115"/>
    <col min="7682" max="7682" width="7.7109375" style="115" customWidth="1"/>
    <col min="7683" max="7683" width="80" style="115" customWidth="1"/>
    <col min="7684" max="7684" width="43" style="115" customWidth="1"/>
    <col min="7685" max="7937" width="9.140625" style="115"/>
    <col min="7938" max="7938" width="7.7109375" style="115" customWidth="1"/>
    <col min="7939" max="7939" width="80" style="115" customWidth="1"/>
    <col min="7940" max="7940" width="43" style="115" customWidth="1"/>
    <col min="7941" max="8193" width="9.140625" style="115"/>
    <col min="8194" max="8194" width="7.7109375" style="115" customWidth="1"/>
    <col min="8195" max="8195" width="80" style="115" customWidth="1"/>
    <col min="8196" max="8196" width="43" style="115" customWidth="1"/>
    <col min="8197" max="8449" width="9.140625" style="115"/>
    <col min="8450" max="8450" width="7.7109375" style="115" customWidth="1"/>
    <col min="8451" max="8451" width="80" style="115" customWidth="1"/>
    <col min="8452" max="8452" width="43" style="115" customWidth="1"/>
    <col min="8453" max="8705" width="9.140625" style="115"/>
    <col min="8706" max="8706" width="7.7109375" style="115" customWidth="1"/>
    <col min="8707" max="8707" width="80" style="115" customWidth="1"/>
    <col min="8708" max="8708" width="43" style="115" customWidth="1"/>
    <col min="8709" max="8961" width="9.140625" style="115"/>
    <col min="8962" max="8962" width="7.7109375" style="115" customWidth="1"/>
    <col min="8963" max="8963" width="80" style="115" customWidth="1"/>
    <col min="8964" max="8964" width="43" style="115" customWidth="1"/>
    <col min="8965" max="9217" width="9.140625" style="115"/>
    <col min="9218" max="9218" width="7.7109375" style="115" customWidth="1"/>
    <col min="9219" max="9219" width="80" style="115" customWidth="1"/>
    <col min="9220" max="9220" width="43" style="115" customWidth="1"/>
    <col min="9221" max="9473" width="9.140625" style="115"/>
    <col min="9474" max="9474" width="7.7109375" style="115" customWidth="1"/>
    <col min="9475" max="9475" width="80" style="115" customWidth="1"/>
    <col min="9476" max="9476" width="43" style="115" customWidth="1"/>
    <col min="9477" max="9729" width="9.140625" style="115"/>
    <col min="9730" max="9730" width="7.7109375" style="115" customWidth="1"/>
    <col min="9731" max="9731" width="80" style="115" customWidth="1"/>
    <col min="9732" max="9732" width="43" style="115" customWidth="1"/>
    <col min="9733" max="9985" width="9.140625" style="115"/>
    <col min="9986" max="9986" width="7.7109375" style="115" customWidth="1"/>
    <col min="9987" max="9987" width="80" style="115" customWidth="1"/>
    <col min="9988" max="9988" width="43" style="115" customWidth="1"/>
    <col min="9989" max="10241" width="9.140625" style="115"/>
    <col min="10242" max="10242" width="7.7109375" style="115" customWidth="1"/>
    <col min="10243" max="10243" width="80" style="115" customWidth="1"/>
    <col min="10244" max="10244" width="43" style="115" customWidth="1"/>
    <col min="10245" max="10497" width="9.140625" style="115"/>
    <col min="10498" max="10498" width="7.7109375" style="115" customWidth="1"/>
    <col min="10499" max="10499" width="80" style="115" customWidth="1"/>
    <col min="10500" max="10500" width="43" style="115" customWidth="1"/>
    <col min="10501" max="10753" width="9.140625" style="115"/>
    <col min="10754" max="10754" width="7.7109375" style="115" customWidth="1"/>
    <col min="10755" max="10755" width="80" style="115" customWidth="1"/>
    <col min="10756" max="10756" width="43" style="115" customWidth="1"/>
    <col min="10757" max="11009" width="9.140625" style="115"/>
    <col min="11010" max="11010" width="7.7109375" style="115" customWidth="1"/>
    <col min="11011" max="11011" width="80" style="115" customWidth="1"/>
    <col min="11012" max="11012" width="43" style="115" customWidth="1"/>
    <col min="11013" max="11265" width="9.140625" style="115"/>
    <col min="11266" max="11266" width="7.7109375" style="115" customWidth="1"/>
    <col min="11267" max="11267" width="80" style="115" customWidth="1"/>
    <col min="11268" max="11268" width="43" style="115" customWidth="1"/>
    <col min="11269" max="11521" width="9.140625" style="115"/>
    <col min="11522" max="11522" width="7.7109375" style="115" customWidth="1"/>
    <col min="11523" max="11523" width="80" style="115" customWidth="1"/>
    <col min="11524" max="11524" width="43" style="115" customWidth="1"/>
    <col min="11525" max="11777" width="9.140625" style="115"/>
    <col min="11778" max="11778" width="7.7109375" style="115" customWidth="1"/>
    <col min="11779" max="11779" width="80" style="115" customWidth="1"/>
    <col min="11780" max="11780" width="43" style="115" customWidth="1"/>
    <col min="11781" max="12033" width="9.140625" style="115"/>
    <col min="12034" max="12034" width="7.7109375" style="115" customWidth="1"/>
    <col min="12035" max="12035" width="80" style="115" customWidth="1"/>
    <col min="12036" max="12036" width="43" style="115" customWidth="1"/>
    <col min="12037" max="12289" width="9.140625" style="115"/>
    <col min="12290" max="12290" width="7.7109375" style="115" customWidth="1"/>
    <col min="12291" max="12291" width="80" style="115" customWidth="1"/>
    <col min="12292" max="12292" width="43" style="115" customWidth="1"/>
    <col min="12293" max="12545" width="9.140625" style="115"/>
    <col min="12546" max="12546" width="7.7109375" style="115" customWidth="1"/>
    <col min="12547" max="12547" width="80" style="115" customWidth="1"/>
    <col min="12548" max="12548" width="43" style="115" customWidth="1"/>
    <col min="12549" max="12801" width="9.140625" style="115"/>
    <col min="12802" max="12802" width="7.7109375" style="115" customWidth="1"/>
    <col min="12803" max="12803" width="80" style="115" customWidth="1"/>
    <col min="12804" max="12804" width="43" style="115" customWidth="1"/>
    <col min="12805" max="13057" width="9.140625" style="115"/>
    <col min="13058" max="13058" width="7.7109375" style="115" customWidth="1"/>
    <col min="13059" max="13059" width="80" style="115" customWidth="1"/>
    <col min="13060" max="13060" width="43" style="115" customWidth="1"/>
    <col min="13061" max="13313" width="9.140625" style="115"/>
    <col min="13314" max="13314" width="7.7109375" style="115" customWidth="1"/>
    <col min="13315" max="13315" width="80" style="115" customWidth="1"/>
    <col min="13316" max="13316" width="43" style="115" customWidth="1"/>
    <col min="13317" max="13569" width="9.140625" style="115"/>
    <col min="13570" max="13570" width="7.7109375" style="115" customWidth="1"/>
    <col min="13571" max="13571" width="80" style="115" customWidth="1"/>
    <col min="13572" max="13572" width="43" style="115" customWidth="1"/>
    <col min="13573" max="13825" width="9.140625" style="115"/>
    <col min="13826" max="13826" width="7.7109375" style="115" customWidth="1"/>
    <col min="13827" max="13827" width="80" style="115" customWidth="1"/>
    <col min="13828" max="13828" width="43" style="115" customWidth="1"/>
    <col min="13829" max="14081" width="9.140625" style="115"/>
    <col min="14082" max="14082" width="7.7109375" style="115" customWidth="1"/>
    <col min="14083" max="14083" width="80" style="115" customWidth="1"/>
    <col min="14084" max="14084" width="43" style="115" customWidth="1"/>
    <col min="14085" max="14337" width="9.140625" style="115"/>
    <col min="14338" max="14338" width="7.7109375" style="115" customWidth="1"/>
    <col min="14339" max="14339" width="80" style="115" customWidth="1"/>
    <col min="14340" max="14340" width="43" style="115" customWidth="1"/>
    <col min="14341" max="14593" width="9.140625" style="115"/>
    <col min="14594" max="14594" width="7.7109375" style="115" customWidth="1"/>
    <col min="14595" max="14595" width="80" style="115" customWidth="1"/>
    <col min="14596" max="14596" width="43" style="115" customWidth="1"/>
    <col min="14597" max="14849" width="9.140625" style="115"/>
    <col min="14850" max="14850" width="7.7109375" style="115" customWidth="1"/>
    <col min="14851" max="14851" width="80" style="115" customWidth="1"/>
    <col min="14852" max="14852" width="43" style="115" customWidth="1"/>
    <col min="14853" max="15105" width="9.140625" style="115"/>
    <col min="15106" max="15106" width="7.7109375" style="115" customWidth="1"/>
    <col min="15107" max="15107" width="80" style="115" customWidth="1"/>
    <col min="15108" max="15108" width="43" style="115" customWidth="1"/>
    <col min="15109" max="15361" width="9.140625" style="115"/>
    <col min="15362" max="15362" width="7.7109375" style="115" customWidth="1"/>
    <col min="15363" max="15363" width="80" style="115" customWidth="1"/>
    <col min="15364" max="15364" width="43" style="115" customWidth="1"/>
    <col min="15365" max="15617" width="9.140625" style="115"/>
    <col min="15618" max="15618" width="7.7109375" style="115" customWidth="1"/>
    <col min="15619" max="15619" width="80" style="115" customWidth="1"/>
    <col min="15620" max="15620" width="43" style="115" customWidth="1"/>
    <col min="15621" max="15873" width="9.140625" style="115"/>
    <col min="15874" max="15874" width="7.7109375" style="115" customWidth="1"/>
    <col min="15875" max="15875" width="80" style="115" customWidth="1"/>
    <col min="15876" max="15876" width="43" style="115" customWidth="1"/>
    <col min="15877" max="16129" width="9.140625" style="115"/>
    <col min="16130" max="16130" width="7.7109375" style="115" customWidth="1"/>
    <col min="16131" max="16131" width="80" style="115" customWidth="1"/>
    <col min="16132" max="16132" width="43" style="115" customWidth="1"/>
    <col min="16133" max="16384" width="9.140625" style="115"/>
  </cols>
  <sheetData>
    <row r="1" spans="1:4">
      <c r="A1" s="113"/>
    </row>
    <row r="2" spans="1:4" ht="44.25" customHeight="1">
      <c r="B2" s="349" t="s">
        <v>309</v>
      </c>
      <c r="C2" s="350"/>
      <c r="D2" s="351"/>
    </row>
    <row r="3" spans="1:4" ht="17.25" customHeight="1" thickBot="1">
      <c r="B3" s="352" t="s">
        <v>310</v>
      </c>
      <c r="C3" s="353"/>
      <c r="D3" s="116"/>
    </row>
    <row r="4" spans="1:4">
      <c r="B4" s="354" t="s">
        <v>21</v>
      </c>
      <c r="C4" s="355"/>
      <c r="D4" s="113"/>
    </row>
    <row r="5" spans="1:4" ht="17.25" customHeight="1" thickBot="1">
      <c r="B5" s="117" t="s">
        <v>311</v>
      </c>
      <c r="C5" s="118">
        <v>2017</v>
      </c>
      <c r="D5" s="114" t="s">
        <v>259</v>
      </c>
    </row>
    <row r="6" spans="1:4" ht="6.75" customHeight="1" thickBot="1">
      <c r="B6" s="117"/>
      <c r="C6" s="117"/>
      <c r="D6" s="113"/>
    </row>
    <row r="7" spans="1:4" ht="17.25" hidden="1" customHeight="1">
      <c r="B7" s="117"/>
      <c r="C7" s="117"/>
    </row>
    <row r="8" spans="1:4" ht="17.25" customHeight="1" thickBot="1">
      <c r="B8" s="119" t="s">
        <v>312</v>
      </c>
      <c r="C8" s="120" t="s">
        <v>38</v>
      </c>
      <c r="D8" s="121" t="s">
        <v>39</v>
      </c>
    </row>
    <row r="9" spans="1:4" ht="68.25" customHeight="1" thickBot="1">
      <c r="B9" s="119">
        <v>1</v>
      </c>
      <c r="C9" s="119" t="s">
        <v>313</v>
      </c>
      <c r="D9" s="122">
        <v>23754</v>
      </c>
    </row>
    <row r="10" spans="1:4" ht="17.25" customHeight="1" thickBot="1">
      <c r="B10" s="123" t="s">
        <v>151</v>
      </c>
      <c r="C10" s="119" t="s">
        <v>314</v>
      </c>
      <c r="D10" s="122">
        <v>0</v>
      </c>
    </row>
    <row r="11" spans="1:4" ht="17.25" customHeight="1" thickBot="1">
      <c r="B11" s="119" t="s">
        <v>315</v>
      </c>
      <c r="C11" s="119" t="s">
        <v>316</v>
      </c>
      <c r="D11" s="122">
        <v>0</v>
      </c>
    </row>
    <row r="12" spans="1:4" ht="17.25" customHeight="1" thickBot="1">
      <c r="B12" s="119" t="s">
        <v>317</v>
      </c>
      <c r="C12" s="119" t="s">
        <v>318</v>
      </c>
      <c r="D12" s="122">
        <v>3416</v>
      </c>
    </row>
    <row r="13" spans="1:4" ht="20.25" customHeight="1" thickBot="1">
      <c r="B13" s="119" t="s">
        <v>319</v>
      </c>
      <c r="C13" s="119" t="s">
        <v>320</v>
      </c>
      <c r="D13" s="122">
        <v>20338</v>
      </c>
    </row>
    <row r="14" spans="1:4" ht="41.25" customHeight="1" thickBot="1">
      <c r="B14" s="119">
        <v>2</v>
      </c>
      <c r="C14" s="119" t="s">
        <v>321</v>
      </c>
      <c r="D14" s="122">
        <v>1.6475299999999999</v>
      </c>
    </row>
    <row r="15" spans="1:4" ht="33" customHeight="1" thickBot="1">
      <c r="B15" s="119">
        <v>3</v>
      </c>
      <c r="C15" s="119" t="s">
        <v>322</v>
      </c>
      <c r="D15" s="122">
        <v>0.81986000000000003</v>
      </c>
    </row>
    <row r="16" spans="1:4" ht="46.5" customHeight="1" thickBot="1">
      <c r="B16" s="119">
        <v>4</v>
      </c>
      <c r="C16" s="119" t="s">
        <v>323</v>
      </c>
      <c r="D16" s="122">
        <v>14.888299999999999</v>
      </c>
    </row>
    <row r="17" spans="2:6" ht="69" customHeight="1" thickBot="1">
      <c r="B17" s="119">
        <v>5</v>
      </c>
      <c r="C17" s="119" t="s">
        <v>324</v>
      </c>
      <c r="D17" s="122">
        <v>2.9484699999999999</v>
      </c>
    </row>
    <row r="18" spans="2:6" ht="52.5" customHeight="1"/>
    <row r="19" spans="2:6" ht="18.75">
      <c r="B19" s="124"/>
      <c r="C19" s="125" t="s">
        <v>325</v>
      </c>
      <c r="D19" s="126" t="s">
        <v>326</v>
      </c>
    </row>
    <row r="20" spans="2:6" ht="24.75" customHeight="1">
      <c r="B20" s="124"/>
      <c r="C20" s="124"/>
    </row>
    <row r="21" spans="2:6" ht="27" customHeight="1">
      <c r="B21" s="124"/>
      <c r="C21" s="124"/>
    </row>
    <row r="22" spans="2:6" ht="42" customHeight="1"/>
    <row r="23" spans="2:6" ht="17.25" hidden="1" customHeight="1">
      <c r="B23" s="124"/>
      <c r="C23" s="124"/>
    </row>
    <row r="24" spans="2:6" ht="17.25" hidden="1" customHeight="1">
      <c r="B24" s="124"/>
      <c r="C24" s="124"/>
    </row>
    <row r="25" spans="2:6" ht="17.25" hidden="1" customHeight="1">
      <c r="B25" s="124"/>
      <c r="C25" s="124"/>
    </row>
    <row r="26" spans="2:6" hidden="1">
      <c r="B26" s="124"/>
      <c r="C26" s="124"/>
    </row>
    <row r="27" spans="2:6" ht="43.5" customHeight="1">
      <c r="F27" s="114" t="s">
        <v>327</v>
      </c>
    </row>
    <row r="28" spans="2:6">
      <c r="B28" s="124"/>
      <c r="C28" s="124"/>
    </row>
    <row r="29" spans="2:6">
      <c r="B29" s="124"/>
      <c r="C29" s="124"/>
    </row>
    <row r="30" spans="2:6" ht="20.25" customHeight="1">
      <c r="B30" s="124"/>
      <c r="C30" s="124"/>
    </row>
    <row r="31" spans="2:6">
      <c r="B31" s="117"/>
      <c r="C31" s="117"/>
    </row>
    <row r="32" spans="2:6">
      <c r="B32" s="117"/>
      <c r="C32" s="117"/>
    </row>
    <row r="33" spans="2:3">
      <c r="B33" s="117"/>
      <c r="C33" s="117"/>
    </row>
  </sheetData>
  <mergeCells count="3">
    <mergeCell ref="B2:D2"/>
    <mergeCell ref="B3:C3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7"/>
  <sheetViews>
    <sheetView view="pageBreakPreview" zoomScaleNormal="100" workbookViewId="0">
      <selection activeCell="F6" sqref="F6:CU6"/>
    </sheetView>
  </sheetViews>
  <sheetFormatPr defaultColWidth="0.85546875" defaultRowHeight="15"/>
  <cols>
    <col min="1" max="16384" width="0.85546875" style="4"/>
  </cols>
  <sheetData>
    <row r="1" spans="1:104" s="1" customFormat="1" ht="15.75">
      <c r="CZ1" s="2" t="s">
        <v>10</v>
      </c>
    </row>
    <row r="2" spans="1:104" s="1" customFormat="1" ht="15.75"/>
    <row r="3" spans="1:104" s="1" customFormat="1" ht="15.75">
      <c r="A3" s="197" t="s">
        <v>20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104" s="1" customFormat="1" ht="15.75">
      <c r="A4" s="199" t="s">
        <v>23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6" t="s">
        <v>24</v>
      </c>
      <c r="CH4" s="196"/>
      <c r="CI4" s="196"/>
      <c r="CJ4" s="196"/>
      <c r="CK4" s="196"/>
      <c r="CL4" s="196"/>
      <c r="CM4" s="196"/>
      <c r="CN4" s="196"/>
      <c r="CO4" s="196"/>
      <c r="CP4" s="196"/>
      <c r="CQ4" s="200" t="s">
        <v>19</v>
      </c>
      <c r="CR4" s="200"/>
      <c r="CS4" s="200"/>
      <c r="CT4" s="200"/>
      <c r="CU4" s="200"/>
      <c r="CV4" s="200"/>
      <c r="CW4" s="200"/>
      <c r="CX4" s="200"/>
      <c r="CY4" s="200"/>
      <c r="CZ4" s="200"/>
    </row>
    <row r="6" spans="1:104" ht="32.25" customHeight="1">
      <c r="F6" s="201" t="s">
        <v>25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</row>
    <row r="7" spans="1:104" s="8" customFormat="1" ht="15" customHeight="1">
      <c r="F7" s="194" t="s">
        <v>21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8" spans="1:104" s="1" customFormat="1" ht="15.75"/>
    <row r="9" spans="1:104" s="9" customFormat="1" ht="46.5" customHeight="1">
      <c r="A9" s="202" t="s">
        <v>22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  <c r="AC9" s="202" t="s">
        <v>13</v>
      </c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4"/>
      <c r="BG9" s="202" t="s">
        <v>14</v>
      </c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4"/>
    </row>
    <row r="10" spans="1:104" s="9" customFormat="1">
      <c r="A10" s="198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>
        <v>2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>
        <v>3</v>
      </c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</row>
    <row r="11" spans="1:104">
      <c r="A11" s="193" t="s">
        <v>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2">
        <v>0.37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>
        <v>23592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</row>
    <row r="12" spans="1:104">
      <c r="A12" s="193" t="s">
        <v>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2">
        <v>14.686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>
        <v>23607</v>
      </c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</row>
    <row r="13" spans="1:104">
      <c r="A13" s="193" t="s">
        <v>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2">
        <v>4.1029999999999998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>
        <v>23628</v>
      </c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</row>
    <row r="14" spans="1:104">
      <c r="A14" s="193" t="s">
        <v>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2">
        <v>9.0299999999999994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>
        <v>23684</v>
      </c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</row>
    <row r="15" spans="1:104">
      <c r="A15" s="193" t="s">
        <v>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2">
        <v>8.93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>
        <v>23739</v>
      </c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</row>
    <row r="16" spans="1:104">
      <c r="A16" s="193" t="s">
        <v>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2">
        <v>15.25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>
        <v>23754</v>
      </c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</row>
    <row r="17" spans="1:104">
      <c r="A17" s="193" t="s">
        <v>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2">
        <v>14.31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>
        <v>23360</v>
      </c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</row>
    <row r="18" spans="1:104">
      <c r="A18" s="193" t="s">
        <v>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2">
        <v>15.45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>
        <v>23460</v>
      </c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</row>
    <row r="19" spans="1:104">
      <c r="A19" s="193" t="s">
        <v>8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2">
        <v>2.1800000000000002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>
        <v>23727</v>
      </c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</row>
    <row r="20" spans="1:104">
      <c r="A20" s="193" t="s">
        <v>9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2">
        <v>7.27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>
        <v>23496</v>
      </c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</row>
    <row r="21" spans="1:104">
      <c r="A21" s="193" t="s">
        <v>11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2">
        <v>2.2000000000000002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>
        <v>23559</v>
      </c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</row>
    <row r="22" spans="1:104">
      <c r="A22" s="193" t="s">
        <v>12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2">
        <v>1.05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>
        <v>23612</v>
      </c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</row>
    <row r="24" spans="1:104" s="1" customFormat="1" ht="15.75">
      <c r="A24" s="195" t="str">
        <f>Титульный!A34</f>
        <v>Начальник уч.№5 "ОДС"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6" t="str">
        <f>Титульный!C34</f>
        <v>Пидюров Сергей Геннадьевич</v>
      </c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</row>
    <row r="25" spans="1:104" s="3" customFormat="1" ht="13.5" customHeight="1">
      <c r="A25" s="194" t="s">
        <v>15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 t="s">
        <v>16</v>
      </c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 t="s">
        <v>17</v>
      </c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</row>
    <row r="26" spans="1:10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104" s="6" customFormat="1" ht="15" customHeight="1">
      <c r="F27" s="7" t="s">
        <v>18</v>
      </c>
    </row>
  </sheetData>
  <mergeCells count="54"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  <mergeCell ref="A10:AB10"/>
    <mergeCell ref="A3:CZ3"/>
    <mergeCell ref="A13:AB13"/>
    <mergeCell ref="A14:AB14"/>
    <mergeCell ref="A15:AB15"/>
    <mergeCell ref="AC15:BF15"/>
    <mergeCell ref="BG15:CZ15"/>
    <mergeCell ref="AC10:BF10"/>
    <mergeCell ref="BG10:CZ10"/>
    <mergeCell ref="AC13:BF13"/>
    <mergeCell ref="BG13:CZ13"/>
    <mergeCell ref="AC14:BF14"/>
    <mergeCell ref="BG14:CZ14"/>
    <mergeCell ref="A4:CF4"/>
    <mergeCell ref="CQ4:CZ4"/>
    <mergeCell ref="CG4:CP4"/>
    <mergeCell ref="AC12:BF12"/>
    <mergeCell ref="AL25:BV25"/>
    <mergeCell ref="BW24:CZ24"/>
    <mergeCell ref="BW25:CZ25"/>
    <mergeCell ref="BG21:CZ21"/>
    <mergeCell ref="AC22:BF22"/>
    <mergeCell ref="BG22:CZ22"/>
    <mergeCell ref="A24:AK24"/>
    <mergeCell ref="A25:AK25"/>
    <mergeCell ref="AC21:BF21"/>
    <mergeCell ref="A21:AB21"/>
    <mergeCell ref="A22:AB22"/>
    <mergeCell ref="AL24:BV24"/>
    <mergeCell ref="BG19:CZ19"/>
    <mergeCell ref="A16:AB16"/>
    <mergeCell ref="A17:AB17"/>
    <mergeCell ref="AC20:BF20"/>
    <mergeCell ref="BG20:CZ20"/>
    <mergeCell ref="AC18:BF18"/>
    <mergeCell ref="BG18:CZ18"/>
    <mergeCell ref="AC16:BF16"/>
    <mergeCell ref="BG16:CZ16"/>
    <mergeCell ref="AC17:BF17"/>
    <mergeCell ref="BG17:CZ17"/>
    <mergeCell ref="A20:AB20"/>
    <mergeCell ref="A18:AB18"/>
    <mergeCell ref="A19:AB19"/>
    <mergeCell ref="AC19:BF19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"/>
  <sheetViews>
    <sheetView workbookViewId="0">
      <selection activeCell="AL14" sqref="AL14:BV14"/>
    </sheetView>
  </sheetViews>
  <sheetFormatPr defaultColWidth="0.85546875" defaultRowHeight="15"/>
  <cols>
    <col min="1" max="16384" width="0.85546875" style="4"/>
  </cols>
  <sheetData>
    <row r="1" spans="1:104" s="11" customFormat="1" ht="15.75">
      <c r="CZ1" s="10" t="s">
        <v>10</v>
      </c>
    </row>
    <row r="2" spans="1:104" s="11" customFormat="1" ht="15.75"/>
    <row r="3" spans="1:104" s="11" customFormat="1" ht="31.5" customHeight="1">
      <c r="A3" s="209" t="s">
        <v>26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104" ht="37.5" customHeight="1">
      <c r="F4" s="201" t="str">
        <f>ф.1.1!F6</f>
        <v>Муниципальное унитарное предприятие города Абакана "Абаканские электрические сети"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</row>
    <row r="5" spans="1:104" s="8" customFormat="1" ht="15" customHeight="1">
      <c r="F5" s="194" t="s">
        <v>21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</row>
    <row r="6" spans="1:104" ht="21" customHeight="1"/>
    <row r="7" spans="1:104" s="9" customFormat="1">
      <c r="A7" s="12"/>
      <c r="B7" s="210" t="s">
        <v>27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1" t="s">
        <v>24</v>
      </c>
      <c r="AO7" s="211"/>
      <c r="AP7" s="211"/>
      <c r="AQ7" s="211"/>
      <c r="AR7" s="211"/>
      <c r="AS7" s="211"/>
      <c r="AT7" s="211"/>
      <c r="AU7" s="211"/>
      <c r="AV7" s="13" t="s">
        <v>28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4"/>
      <c r="BK7" s="15"/>
      <c r="BL7" s="210" t="s">
        <v>29</v>
      </c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2"/>
    </row>
    <row r="8" spans="1:104">
      <c r="A8" s="16"/>
      <c r="B8" s="4" t="s">
        <v>30</v>
      </c>
      <c r="BJ8" s="17"/>
      <c r="BK8" s="18"/>
      <c r="BL8" s="213" t="s">
        <v>31</v>
      </c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4">
        <f>MAX(ф.1.1!BG11:CZ22)</f>
        <v>23754</v>
      </c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5"/>
    </row>
    <row r="9" spans="1:104" s="9" customFormat="1" ht="19.5" customHeight="1">
      <c r="A9" s="19"/>
      <c r="B9" s="216" t="s">
        <v>32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12"/>
      <c r="BL9" s="210" t="s">
        <v>33</v>
      </c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2"/>
    </row>
    <row r="10" spans="1:104" s="9" customFormat="1" ht="14.25" customHeight="1">
      <c r="A10" s="20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9"/>
      <c r="BK10" s="21"/>
      <c r="BL10" s="220">
        <f>SUM(ф.1.1!AC11:BF22)</f>
        <v>94.829000000000008</v>
      </c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1"/>
    </row>
    <row r="11" spans="1:104" s="9" customFormat="1" ht="32.25" customHeight="1">
      <c r="A11" s="20"/>
      <c r="B11" s="205" t="s">
        <v>34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6"/>
      <c r="BK11" s="22"/>
      <c r="BL11" s="207">
        <f>BL10/BY8</f>
        <v>3.9921276416603523E-3</v>
      </c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8"/>
    </row>
    <row r="13" spans="1:104" s="11" customFormat="1" ht="15.75">
      <c r="A13" s="195" t="str">
        <f>Титульный!A34</f>
        <v>Начальник уч.№5 "ОДС"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6" t="str">
        <f>Титульный!C34</f>
        <v>Пидюров Сергей Геннадьевич</v>
      </c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</row>
    <row r="14" spans="1:104" s="3" customFormat="1" ht="13.5" customHeight="1">
      <c r="A14" s="194" t="s">
        <v>15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 t="s">
        <v>16</v>
      </c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 t="s">
        <v>17</v>
      </c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</row>
    <row r="15" spans="1:104" ht="3" customHeight="1"/>
  </sheetData>
  <mergeCells count="19">
    <mergeCell ref="A13:AK13"/>
    <mergeCell ref="AL13:BV13"/>
    <mergeCell ref="BW13:CZ13"/>
    <mergeCell ref="A14:AK14"/>
    <mergeCell ref="AL14:BV14"/>
    <mergeCell ref="BW14:CZ14"/>
    <mergeCell ref="B11:BJ11"/>
    <mergeCell ref="BL11:CZ11"/>
    <mergeCell ref="A3:CZ3"/>
    <mergeCell ref="F4:CU4"/>
    <mergeCell ref="F5:CU5"/>
    <mergeCell ref="B7:AM7"/>
    <mergeCell ref="AN7:AU7"/>
    <mergeCell ref="BL7:CZ7"/>
    <mergeCell ref="BL8:BX8"/>
    <mergeCell ref="BY8:CZ8"/>
    <mergeCell ref="B9:BJ10"/>
    <mergeCell ref="BL9:CZ9"/>
    <mergeCell ref="BL10:CZ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9"/>
  <sheetViews>
    <sheetView topLeftCell="A4" workbookViewId="0">
      <selection activeCell="AZ24" sqref="AZ24"/>
    </sheetView>
  </sheetViews>
  <sheetFormatPr defaultColWidth="0.85546875" defaultRowHeight="15"/>
  <cols>
    <col min="1" max="16384" width="0.85546875" style="4"/>
  </cols>
  <sheetData>
    <row r="1" spans="1:104" s="11" customFormat="1" ht="15.75">
      <c r="CZ1" s="10" t="s">
        <v>10</v>
      </c>
    </row>
    <row r="2" spans="1:104" s="11" customFormat="1" ht="6" customHeight="1">
      <c r="CZ2" s="10"/>
    </row>
    <row r="3" spans="1:104" s="6" customFormat="1" ht="11.25" customHeight="1">
      <c r="CZ3" s="23" t="s">
        <v>35</v>
      </c>
    </row>
    <row r="4" spans="1:104" s="11" customFormat="1" ht="15.75"/>
    <row r="5" spans="1:104" s="11" customFormat="1" ht="46.5" customHeight="1">
      <c r="A5" s="209" t="s">
        <v>36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104" ht="39" customHeight="1">
      <c r="F6" s="201" t="str">
        <f>ф.1.1!F6</f>
        <v>Муниципальное унитарное предприятие города Абакана "Абаканские электрические сети"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</row>
    <row r="7" spans="1:104" s="8" customFormat="1" ht="15" customHeight="1">
      <c r="F7" s="194" t="s">
        <v>21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9" spans="1:104" s="24" customFormat="1" ht="31.5" customHeight="1">
      <c r="A9" s="222" t="s">
        <v>37</v>
      </c>
      <c r="B9" s="223"/>
      <c r="C9" s="223"/>
      <c r="D9" s="223"/>
      <c r="E9" s="223"/>
      <c r="F9" s="223"/>
      <c r="G9" s="223"/>
      <c r="H9" s="224" t="s">
        <v>38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6"/>
      <c r="BE9" s="224" t="s">
        <v>39</v>
      </c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6"/>
    </row>
    <row r="10" spans="1:104" s="9" customFormat="1" ht="31.5" customHeight="1">
      <c r="A10" s="227" t="s">
        <v>0</v>
      </c>
      <c r="B10" s="228"/>
      <c r="C10" s="228"/>
      <c r="D10" s="228"/>
      <c r="E10" s="228"/>
      <c r="F10" s="228"/>
      <c r="G10" s="229"/>
      <c r="H10" s="233"/>
      <c r="I10" s="235" t="s">
        <v>40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6"/>
      <c r="BE10" s="239" t="s">
        <v>41</v>
      </c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1"/>
    </row>
    <row r="11" spans="1:104" s="9" customFormat="1" ht="28.5" customHeight="1">
      <c r="A11" s="230"/>
      <c r="B11" s="231"/>
      <c r="C11" s="231"/>
      <c r="D11" s="231"/>
      <c r="E11" s="231"/>
      <c r="F11" s="231"/>
      <c r="G11" s="232"/>
      <c r="H11" s="234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8"/>
      <c r="BE11" s="242">
        <f>MAX(ф.1.1!BG11:CZ22)</f>
        <v>23754</v>
      </c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</row>
    <row r="12" spans="1:104" s="9" customFormat="1" ht="119.25" customHeight="1">
      <c r="A12" s="227" t="s">
        <v>1</v>
      </c>
      <c r="B12" s="228"/>
      <c r="C12" s="228"/>
      <c r="D12" s="228"/>
      <c r="E12" s="228"/>
      <c r="F12" s="228"/>
      <c r="G12" s="229"/>
      <c r="H12" s="233"/>
      <c r="I12" s="235" t="s">
        <v>42</v>
      </c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6"/>
      <c r="BE12" s="239" t="s">
        <v>43</v>
      </c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1"/>
    </row>
    <row r="13" spans="1:104" s="9" customFormat="1">
      <c r="A13" s="230"/>
      <c r="B13" s="231"/>
      <c r="C13" s="231"/>
      <c r="D13" s="231"/>
      <c r="E13" s="231"/>
      <c r="F13" s="231"/>
      <c r="G13" s="232"/>
      <c r="H13" s="234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8"/>
      <c r="BE13" s="242">
        <v>1.6475299999999999</v>
      </c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</row>
    <row r="14" spans="1:104" s="9" customFormat="1" ht="105.75" customHeight="1">
      <c r="A14" s="227" t="s">
        <v>2</v>
      </c>
      <c r="B14" s="228"/>
      <c r="C14" s="228"/>
      <c r="D14" s="228"/>
      <c r="E14" s="228"/>
      <c r="F14" s="228"/>
      <c r="G14" s="229"/>
      <c r="H14" s="233"/>
      <c r="I14" s="235" t="s">
        <v>44</v>
      </c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6"/>
      <c r="BE14" s="239" t="s">
        <v>45</v>
      </c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1"/>
    </row>
    <row r="15" spans="1:104" s="9" customFormat="1">
      <c r="A15" s="230"/>
      <c r="B15" s="231"/>
      <c r="C15" s="231"/>
      <c r="D15" s="231"/>
      <c r="E15" s="231"/>
      <c r="F15" s="231"/>
      <c r="G15" s="232"/>
      <c r="H15" s="234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8"/>
      <c r="BE15" s="242">
        <v>0.81986000000000003</v>
      </c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</row>
    <row r="17" spans="1:104" s="11" customFormat="1" ht="15.75">
      <c r="A17" s="243" t="str">
        <f>Титульный!A34</f>
        <v>Начальник уч.№5 "ОДС"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196" t="str">
        <f>Титульный!C34</f>
        <v>Пидюров Сергей Геннадьевич</v>
      </c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</row>
    <row r="18" spans="1:104" s="3" customFormat="1" ht="13.5" customHeight="1">
      <c r="A18" s="194" t="s">
        <v>15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 t="s">
        <v>16</v>
      </c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 t="s">
        <v>17</v>
      </c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</row>
    <row r="19" spans="1:104" ht="3" customHeight="1"/>
  </sheetData>
  <mergeCells count="27">
    <mergeCell ref="A18:AK18"/>
    <mergeCell ref="AL18:BV18"/>
    <mergeCell ref="BW18:CZ18"/>
    <mergeCell ref="A14:G15"/>
    <mergeCell ref="H14:H15"/>
    <mergeCell ref="I14:BD15"/>
    <mergeCell ref="BE14:CZ14"/>
    <mergeCell ref="BE15:CZ15"/>
    <mergeCell ref="A17:AK17"/>
    <mergeCell ref="AL17:BV17"/>
    <mergeCell ref="BW17:CZ17"/>
    <mergeCell ref="A10:G11"/>
    <mergeCell ref="H10:H11"/>
    <mergeCell ref="I10:BD11"/>
    <mergeCell ref="BE10:CZ10"/>
    <mergeCell ref="BE11:CZ11"/>
    <mergeCell ref="A12:G13"/>
    <mergeCell ref="H12:H13"/>
    <mergeCell ref="I12:BD13"/>
    <mergeCell ref="BE12:CZ12"/>
    <mergeCell ref="BE13:CZ13"/>
    <mergeCell ref="A5:CZ5"/>
    <mergeCell ref="F6:CU6"/>
    <mergeCell ref="F7:CU7"/>
    <mergeCell ref="A9:G9"/>
    <mergeCell ref="H9:BD9"/>
    <mergeCell ref="BE9:CZ9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24"/>
  <sheetViews>
    <sheetView zoomScale="115" zoomScaleNormal="115" workbookViewId="0">
      <selection activeCell="Y8" sqref="Y8:AR8"/>
    </sheetView>
  </sheetViews>
  <sheetFormatPr defaultColWidth="0.85546875" defaultRowHeight="15"/>
  <cols>
    <col min="1" max="20" width="0.85546875" style="4"/>
    <col min="21" max="21" width="4.42578125" style="4" customWidth="1"/>
    <col min="22" max="22" width="5.28515625" style="4" customWidth="1"/>
    <col min="23" max="23" width="7.140625" style="4" customWidth="1"/>
    <col min="24" max="24" width="6.5703125" style="4" customWidth="1"/>
    <col min="25" max="42" width="0.85546875" style="4"/>
    <col min="43" max="43" width="5.28515625" style="4" customWidth="1"/>
    <col min="44" max="44" width="4.42578125" style="4" customWidth="1"/>
    <col min="45" max="59" width="0.85546875" style="4"/>
    <col min="60" max="60" width="0.42578125" style="4" customWidth="1"/>
    <col min="61" max="61" width="0.7109375" style="4" hidden="1" customWidth="1"/>
    <col min="62" max="62" width="0.85546875" style="4" hidden="1" customWidth="1"/>
    <col min="63" max="63" width="0.140625" style="4" hidden="1" customWidth="1"/>
    <col min="64" max="64" width="1" style="4" customWidth="1"/>
    <col min="65" max="65" width="12.85546875" style="4" customWidth="1"/>
    <col min="66" max="66" width="11.7109375" style="4" customWidth="1"/>
    <col min="67" max="67" width="6.85546875" style="4" customWidth="1"/>
    <col min="68" max="68" width="0.42578125" style="4" customWidth="1"/>
    <col min="69" max="69" width="3.7109375" style="4" hidden="1" customWidth="1"/>
    <col min="70" max="70" width="3.7109375" style="4" customWidth="1"/>
    <col min="71" max="73" width="0.85546875" style="4"/>
    <col min="74" max="74" width="0.5703125" style="4" customWidth="1"/>
    <col min="75" max="81" width="0.85546875" style="4"/>
    <col min="82" max="83" width="3.140625" style="4" customWidth="1"/>
    <col min="84" max="16384" width="0.85546875" style="4"/>
  </cols>
  <sheetData>
    <row r="1" spans="1:90" s="11" customFormat="1" ht="54" customHeight="1">
      <c r="A1" s="209" t="s">
        <v>336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63"/>
    </row>
    <row r="2" spans="1:90" s="11" customFormat="1" ht="9" customHeight="1">
      <c r="BM2" s="62"/>
      <c r="BN2" s="62"/>
      <c r="CE2" s="62"/>
    </row>
    <row r="3" spans="1:90" ht="18.75" customHeight="1">
      <c r="F3" s="201" t="str">
        <f>ф.1.1!F6</f>
        <v>Муниципальное унитарное предприятие города Абакана "Абаканские электрические сети"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63"/>
    </row>
    <row r="4" spans="1:90" s="8" customFormat="1" ht="15" customHeight="1">
      <c r="F4" s="194" t="s">
        <v>21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61"/>
    </row>
    <row r="5" spans="1:90" s="9" customFormat="1" ht="19.5" customHeight="1">
      <c r="A5" s="224" t="s">
        <v>46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6"/>
      <c r="Y5" s="224" t="s">
        <v>47</v>
      </c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6"/>
      <c r="AS5" s="224" t="s">
        <v>48</v>
      </c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6"/>
      <c r="BM5" s="248" t="s">
        <v>148</v>
      </c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50"/>
    </row>
    <row r="6" spans="1:90" s="9" customFormat="1" ht="30.7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8"/>
      <c r="Y6" s="256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/>
      <c r="AS6" s="256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8"/>
      <c r="BM6" s="69">
        <v>2015</v>
      </c>
      <c r="BN6" s="69">
        <v>2016</v>
      </c>
      <c r="BO6" s="251" t="s">
        <v>24</v>
      </c>
      <c r="BP6" s="251"/>
      <c r="BQ6" s="251"/>
      <c r="BR6" s="251"/>
      <c r="BS6" s="251"/>
      <c r="BT6" s="251"/>
      <c r="BU6" s="251"/>
      <c r="BV6" s="251"/>
      <c r="BW6" s="251" t="s">
        <v>75</v>
      </c>
      <c r="BX6" s="251"/>
      <c r="BY6" s="251"/>
      <c r="BZ6" s="251"/>
      <c r="CA6" s="251"/>
      <c r="CB6" s="251"/>
      <c r="CC6" s="251"/>
      <c r="CD6" s="251"/>
      <c r="CE6" s="251" t="s">
        <v>76</v>
      </c>
      <c r="CF6" s="251"/>
      <c r="CG6" s="251"/>
      <c r="CH6" s="251"/>
      <c r="CI6" s="251"/>
      <c r="CJ6" s="251"/>
      <c r="CK6" s="251"/>
      <c r="CL6" s="251"/>
    </row>
    <row r="7" spans="1:90" ht="45" customHeight="1">
      <c r="A7" s="25"/>
      <c r="B7" s="252" t="s">
        <v>52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3"/>
      <c r="Y7" s="254" t="s">
        <v>68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5" t="s">
        <v>68</v>
      </c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65">
        <v>2.1549999999999998E-3</v>
      </c>
      <c r="BN7" s="65">
        <v>3.3990000000000001E-3</v>
      </c>
      <c r="BO7" s="223">
        <f>ф.1.2!BL11</f>
        <v>3.9921276416603523E-3</v>
      </c>
      <c r="BP7" s="223"/>
      <c r="BQ7" s="223"/>
      <c r="BR7" s="223"/>
      <c r="BS7" s="223"/>
      <c r="BT7" s="223"/>
      <c r="BU7" s="223"/>
      <c r="BV7" s="223"/>
      <c r="BW7" s="223">
        <f>BO7*(1-0.015)</f>
        <v>3.9322457270354466E-3</v>
      </c>
      <c r="BX7" s="223"/>
      <c r="BY7" s="223"/>
      <c r="BZ7" s="223"/>
      <c r="CA7" s="223"/>
      <c r="CB7" s="223"/>
      <c r="CC7" s="223"/>
      <c r="CD7" s="223"/>
      <c r="CE7" s="223">
        <f>BW7*(1-0.015)</f>
        <v>3.8732620411299147E-3</v>
      </c>
      <c r="CF7" s="223"/>
      <c r="CG7" s="223"/>
      <c r="CH7" s="223"/>
      <c r="CI7" s="223"/>
      <c r="CJ7" s="223"/>
      <c r="CK7" s="223"/>
      <c r="CL7" s="223"/>
    </row>
    <row r="8" spans="1:90" ht="46.5" customHeight="1">
      <c r="A8" s="25"/>
      <c r="B8" s="252" t="s">
        <v>49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3"/>
      <c r="Y8" s="255" t="s">
        <v>68</v>
      </c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 t="s">
        <v>68</v>
      </c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65">
        <v>1</v>
      </c>
      <c r="BN8" s="65">
        <v>1</v>
      </c>
      <c r="BO8" s="223">
        <v>1</v>
      </c>
      <c r="BP8" s="223"/>
      <c r="BQ8" s="223"/>
      <c r="BR8" s="223"/>
      <c r="BS8" s="223"/>
      <c r="BT8" s="223"/>
      <c r="BU8" s="223"/>
      <c r="BV8" s="223"/>
      <c r="BW8" s="223">
        <v>1</v>
      </c>
      <c r="BX8" s="223"/>
      <c r="BY8" s="223"/>
      <c r="BZ8" s="223"/>
      <c r="CA8" s="223"/>
      <c r="CB8" s="223"/>
      <c r="CC8" s="223"/>
      <c r="CD8" s="223"/>
      <c r="CE8" s="223">
        <v>1</v>
      </c>
      <c r="CF8" s="223"/>
      <c r="CG8" s="223"/>
      <c r="CH8" s="223"/>
      <c r="CI8" s="223"/>
      <c r="CJ8" s="223"/>
      <c r="CK8" s="223"/>
      <c r="CL8" s="223"/>
    </row>
    <row r="9" spans="1:90" ht="48" customHeight="1">
      <c r="A9" s="25"/>
      <c r="B9" s="252" t="s">
        <v>77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3"/>
      <c r="Y9" s="255" t="s">
        <v>68</v>
      </c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 t="s">
        <v>68</v>
      </c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65">
        <v>0.89749999999999996</v>
      </c>
      <c r="BN9" s="65">
        <v>0.92269999999999996</v>
      </c>
      <c r="BO9" s="223">
        <f>ф.2.4!AX46</f>
        <v>0.87000000000000011</v>
      </c>
      <c r="BP9" s="223"/>
      <c r="BQ9" s="223"/>
      <c r="BR9" s="223"/>
      <c r="BS9" s="223"/>
      <c r="BT9" s="223"/>
      <c r="BU9" s="223"/>
      <c r="BV9" s="223"/>
      <c r="BW9" s="261">
        <f>ф.2.4!BI46</f>
        <v>0.8569500000000001</v>
      </c>
      <c r="BX9" s="223"/>
      <c r="BY9" s="223"/>
      <c r="BZ9" s="223"/>
      <c r="CA9" s="223"/>
      <c r="CB9" s="223"/>
      <c r="CC9" s="223"/>
      <c r="CD9" s="223"/>
      <c r="CE9" s="223">
        <f>ф.2.4!BT46</f>
        <v>0.84409575000000003</v>
      </c>
      <c r="CF9" s="223"/>
      <c r="CG9" s="223"/>
      <c r="CH9" s="223"/>
      <c r="CI9" s="223"/>
      <c r="CJ9" s="223"/>
      <c r="CK9" s="223"/>
      <c r="CL9" s="223"/>
    </row>
    <row r="10" spans="1:90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90" s="11" customFormat="1" ht="15.75">
      <c r="A11" s="247" t="str">
        <f>Титульный!A32</f>
        <v>Директор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6" t="str">
        <f>Титульный!C32</f>
        <v>Кочетков Александр Александрович</v>
      </c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</row>
    <row r="12" spans="1:90" s="3" customFormat="1" ht="13.5" customHeight="1">
      <c r="A12" s="244" t="s">
        <v>15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 t="s">
        <v>16</v>
      </c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5" t="s">
        <v>17</v>
      </c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</row>
    <row r="13" spans="1:9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90" s="112" customFormat="1" ht="15.75">
      <c r="A14" s="247" t="str">
        <f>Титульный!A34</f>
        <v>Начальник уч.№5 "ОДС"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6" t="str">
        <f>Титульный!C34</f>
        <v>Пидюров Сергей Геннадьевич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</row>
    <row r="15" spans="1:90" s="3" customFormat="1" ht="13.5" customHeight="1">
      <c r="A15" s="244" t="s">
        <v>15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 t="s">
        <v>16</v>
      </c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5" t="s">
        <v>17</v>
      </c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</row>
    <row r="16" spans="1:9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112" customFormat="1" ht="15.75">
      <c r="A17" s="247" t="s">
        <v>329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 t="s">
        <v>330</v>
      </c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</row>
    <row r="18" spans="1:88" s="3" customFormat="1" ht="13.5" customHeight="1">
      <c r="A18" s="244" t="s">
        <v>15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 t="s">
        <v>16</v>
      </c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5" t="s">
        <v>17</v>
      </c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</row>
    <row r="19" spans="1:88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112" customFormat="1" ht="15.75">
      <c r="A20" s="246" t="str">
        <f>Титульный!C37</f>
        <v>Зам. Начальника ПТО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6" t="str">
        <f>Титульный!C36</f>
        <v>Арапаева Ольга Сергеевна</v>
      </c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</row>
    <row r="21" spans="1:88" s="3" customFormat="1" ht="13.5" customHeight="1">
      <c r="A21" s="244" t="s">
        <v>15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 t="s">
        <v>16</v>
      </c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5" t="s">
        <v>17</v>
      </c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</row>
    <row r="22" spans="1:88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88" s="6" customFormat="1" ht="27.75" customHeight="1">
      <c r="A23" s="259" t="s">
        <v>50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64"/>
    </row>
    <row r="24" spans="1:88" ht="19.5" customHeight="1">
      <c r="A24" s="27" t="s">
        <v>51</v>
      </c>
    </row>
  </sheetData>
  <mergeCells count="57">
    <mergeCell ref="A12:AK12"/>
    <mergeCell ref="AL12:BX12"/>
    <mergeCell ref="A23:CD23"/>
    <mergeCell ref="B9:X9"/>
    <mergeCell ref="Y9:AR9"/>
    <mergeCell ref="AS9:BL9"/>
    <mergeCell ref="BO9:BV9"/>
    <mergeCell ref="BW9:CD9"/>
    <mergeCell ref="A11:AK11"/>
    <mergeCell ref="AL11:BX11"/>
    <mergeCell ref="BY11:CD11"/>
    <mergeCell ref="A14:AK14"/>
    <mergeCell ref="AL14:BX14"/>
    <mergeCell ref="BY14:CD14"/>
    <mergeCell ref="A18:AK18"/>
    <mergeCell ref="AL18:BX18"/>
    <mergeCell ref="A1:CD1"/>
    <mergeCell ref="F3:CD3"/>
    <mergeCell ref="F4:CD4"/>
    <mergeCell ref="A5:X6"/>
    <mergeCell ref="Y5:AR6"/>
    <mergeCell ref="AS5:BL6"/>
    <mergeCell ref="BO6:BV6"/>
    <mergeCell ref="BW6:CD6"/>
    <mergeCell ref="B8:X8"/>
    <mergeCell ref="Y8:AR8"/>
    <mergeCell ref="AS8:BL8"/>
    <mergeCell ref="BO8:BV8"/>
    <mergeCell ref="BW8:CD8"/>
    <mergeCell ref="B7:X7"/>
    <mergeCell ref="Y7:AR7"/>
    <mergeCell ref="AS7:BL7"/>
    <mergeCell ref="BO7:BV7"/>
    <mergeCell ref="BW7:CD7"/>
    <mergeCell ref="CE11:CJ11"/>
    <mergeCell ref="BY12:CJ12"/>
    <mergeCell ref="BM5:CL5"/>
    <mergeCell ref="CE7:CL7"/>
    <mergeCell ref="CE6:CL6"/>
    <mergeCell ref="CE8:CL8"/>
    <mergeCell ref="CE9:CL9"/>
    <mergeCell ref="CE14:CJ14"/>
    <mergeCell ref="A15:AK15"/>
    <mergeCell ref="AL15:BX15"/>
    <mergeCell ref="BY15:CJ15"/>
    <mergeCell ref="A17:AK17"/>
    <mergeCell ref="AL17:BX17"/>
    <mergeCell ref="BY17:CD17"/>
    <mergeCell ref="CE17:CJ17"/>
    <mergeCell ref="A21:AK21"/>
    <mergeCell ref="AL21:BX21"/>
    <mergeCell ref="BY21:CJ21"/>
    <mergeCell ref="BY18:CJ18"/>
    <mergeCell ref="A20:AK20"/>
    <mergeCell ref="AL20:BX20"/>
    <mergeCell ref="BY20:CD20"/>
    <mergeCell ref="CE20:CJ20"/>
  </mergeCells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1"/>
  <sheetViews>
    <sheetView zoomScaleNormal="100" workbookViewId="0">
      <selection activeCell="CW1" sqref="CW1"/>
    </sheetView>
  </sheetViews>
  <sheetFormatPr defaultColWidth="0.85546875" defaultRowHeight="15"/>
  <cols>
    <col min="1" max="48" width="0.85546875" style="4"/>
    <col min="49" max="49" width="0.28515625" style="4" customWidth="1"/>
    <col min="50" max="51" width="0.85546875" style="4" hidden="1" customWidth="1"/>
    <col min="52" max="53" width="0.7109375" style="4" hidden="1" customWidth="1"/>
    <col min="54" max="54" width="0.42578125" style="4" hidden="1" customWidth="1"/>
    <col min="55" max="55" width="0.85546875" style="4" hidden="1" customWidth="1"/>
    <col min="56" max="56" width="3.140625" style="4" customWidth="1"/>
    <col min="57" max="78" width="0.85546875" style="4"/>
    <col min="79" max="79" width="4.5703125" style="4" customWidth="1"/>
    <col min="80" max="80" width="3.28515625" style="4" customWidth="1"/>
    <col min="81" max="99" width="0.85546875" style="4"/>
    <col min="100" max="100" width="0.7109375" style="4" hidden="1" customWidth="1"/>
    <col min="101" max="101" width="6.42578125" style="4" customWidth="1"/>
    <col min="102" max="16384" width="0.85546875" style="4"/>
  </cols>
  <sheetData>
    <row r="1" spans="1:101" s="11" customFormat="1" ht="15.75">
      <c r="CW1" s="10"/>
    </row>
    <row r="2" spans="1:101" s="11" customFormat="1" ht="15.75"/>
    <row r="3" spans="1:101" s="11" customFormat="1" ht="31.5" customHeight="1">
      <c r="A3" s="209" t="s">
        <v>53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</row>
    <row r="4" spans="1:101" s="11" customFormat="1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</row>
    <row r="5" spans="1:101" ht="16.5" customHeight="1">
      <c r="A5" s="264" t="str">
        <f>Титульный!B14</f>
        <v>Муниципальное унитарное предприятие города Абакана "Абаканские электрические сети"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</row>
    <row r="6" spans="1:101" s="8" customFormat="1" ht="15" customHeight="1">
      <c r="F6" s="194" t="s">
        <v>54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</row>
    <row r="8" spans="1:101" s="24" customFormat="1" ht="118.5" customHeight="1">
      <c r="A8" s="222" t="s">
        <v>37</v>
      </c>
      <c r="B8" s="223"/>
      <c r="C8" s="223"/>
      <c r="D8" s="223"/>
      <c r="E8" s="223"/>
      <c r="F8" s="223"/>
      <c r="G8" s="222" t="s">
        <v>55</v>
      </c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 t="s">
        <v>56</v>
      </c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 t="s">
        <v>57</v>
      </c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</row>
    <row r="9" spans="1:101" s="9" customFormat="1" ht="31.5" customHeight="1">
      <c r="A9" s="265" t="s">
        <v>0</v>
      </c>
      <c r="B9" s="265"/>
      <c r="C9" s="265"/>
      <c r="D9" s="265"/>
      <c r="E9" s="265"/>
      <c r="F9" s="265"/>
      <c r="G9" s="268" t="s">
        <v>58</v>
      </c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6">
        <v>1209.394</v>
      </c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</row>
    <row r="10" spans="1:101" s="9" customFormat="1" ht="46.5" customHeight="1">
      <c r="A10" s="265" t="s">
        <v>59</v>
      </c>
      <c r="B10" s="265"/>
      <c r="C10" s="265"/>
      <c r="D10" s="265"/>
      <c r="E10" s="265"/>
      <c r="F10" s="265"/>
      <c r="G10" s="268" t="s">
        <v>60</v>
      </c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6">
        <v>694.87199999999996</v>
      </c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</row>
    <row r="11" spans="1:101" s="9" customFormat="1" ht="36" customHeight="1">
      <c r="A11" s="265" t="s">
        <v>1</v>
      </c>
      <c r="B11" s="265"/>
      <c r="C11" s="265"/>
      <c r="D11" s="265"/>
      <c r="E11" s="265"/>
      <c r="F11" s="265"/>
      <c r="G11" s="268" t="s">
        <v>61</v>
      </c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9" t="s">
        <v>62</v>
      </c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</row>
    <row r="12" spans="1:101" s="9" customFormat="1" ht="24" customHeight="1">
      <c r="A12" s="265"/>
      <c r="B12" s="265"/>
      <c r="C12" s="265"/>
      <c r="D12" s="265"/>
      <c r="E12" s="265"/>
      <c r="F12" s="265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70">
        <v>57.45621360780688</v>
      </c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2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</row>
    <row r="13" spans="1:101" s="9" customFormat="1" ht="42.75" customHeight="1">
      <c r="A13" s="265" t="s">
        <v>2</v>
      </c>
      <c r="B13" s="265"/>
      <c r="C13" s="265"/>
      <c r="D13" s="265"/>
      <c r="E13" s="265"/>
      <c r="F13" s="265"/>
      <c r="G13" s="268" t="s">
        <v>63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9" t="s">
        <v>337</v>
      </c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</row>
    <row r="14" spans="1:101" s="9" customFormat="1">
      <c r="A14" s="265"/>
      <c r="B14" s="265"/>
      <c r="C14" s="265"/>
      <c r="D14" s="265"/>
      <c r="E14" s="265"/>
      <c r="F14" s="265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73">
        <v>23754</v>
      </c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</row>
    <row r="15" spans="1:101" s="9" customFormat="1" ht="30" customHeight="1">
      <c r="A15" s="265" t="s">
        <v>3</v>
      </c>
      <c r="B15" s="265"/>
      <c r="C15" s="265"/>
      <c r="D15" s="265"/>
      <c r="E15" s="265"/>
      <c r="F15" s="265"/>
      <c r="G15" s="268" t="s">
        <v>64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6">
        <f>2041</f>
        <v>2041</v>
      </c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</row>
    <row r="16" spans="1:101" s="9" customFormat="1" ht="16.5" customHeight="1">
      <c r="A16" s="265" t="s">
        <v>4</v>
      </c>
      <c r="B16" s="265"/>
      <c r="C16" s="265"/>
      <c r="D16" s="265"/>
      <c r="E16" s="265"/>
      <c r="F16" s="265"/>
      <c r="G16" s="268" t="s">
        <v>65</v>
      </c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74">
        <v>17.2</v>
      </c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6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</row>
    <row r="17" spans="1:101" s="9" customFormat="1" ht="26.25" customHeight="1">
      <c r="A17" s="265" t="s">
        <v>5</v>
      </c>
      <c r="B17" s="265"/>
      <c r="C17" s="265"/>
      <c r="D17" s="265"/>
      <c r="E17" s="265"/>
      <c r="F17" s="265"/>
      <c r="G17" s="268" t="s">
        <v>66</v>
      </c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9" t="s">
        <v>67</v>
      </c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77" t="s">
        <v>68</v>
      </c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</row>
    <row r="18" spans="1:101" s="9" customFormat="1" ht="18" customHeight="1">
      <c r="A18" s="265"/>
      <c r="B18" s="265"/>
      <c r="C18" s="265"/>
      <c r="D18" s="265"/>
      <c r="E18" s="265"/>
      <c r="F18" s="265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78" t="s">
        <v>4</v>
      </c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</row>
    <row r="19" spans="1:101" s="9" customFormat="1" ht="26.25" customHeight="1">
      <c r="A19" s="265" t="s">
        <v>6</v>
      </c>
      <c r="B19" s="265"/>
      <c r="C19" s="265"/>
      <c r="D19" s="265"/>
      <c r="E19" s="265"/>
      <c r="F19" s="265"/>
      <c r="G19" s="268" t="s">
        <v>69</v>
      </c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9" t="s">
        <v>70</v>
      </c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77" t="s">
        <v>68</v>
      </c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</row>
    <row r="20" spans="1:101" s="9" customFormat="1" ht="18" customHeight="1">
      <c r="A20" s="265"/>
      <c r="B20" s="265"/>
      <c r="C20" s="265"/>
      <c r="D20" s="265"/>
      <c r="E20" s="265"/>
      <c r="F20" s="265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78" t="s">
        <v>4</v>
      </c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</row>
    <row r="21" spans="1:101" ht="3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101" s="6" customFormat="1" ht="38.25" customHeight="1">
      <c r="A22" s="259" t="s">
        <v>71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</row>
    <row r="23" spans="1:101" s="6" customFormat="1" ht="36" customHeight="1">
      <c r="A23" s="259" t="s">
        <v>72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</row>
    <row r="24" spans="1:101" s="6" customFormat="1" ht="24" customHeight="1">
      <c r="A24" s="259" t="s">
        <v>73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</row>
    <row r="25" spans="1:101" s="6" customFormat="1" ht="36" customHeight="1">
      <c r="A25" s="259" t="s">
        <v>74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</row>
    <row r="27" spans="1:101" s="112" customFormat="1" ht="15.75">
      <c r="A27" s="243" t="str">
        <f>Титульный!A34</f>
        <v>Начальник уч.№5 "ОДС"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196" t="str">
        <f>Титульный!C34</f>
        <v>Пидюров Сергей Геннадьевич</v>
      </c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</row>
    <row r="28" spans="1:101" s="3" customFormat="1" ht="13.5" customHeight="1">
      <c r="A28" s="262" t="s">
        <v>15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 t="s">
        <v>16</v>
      </c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3" t="s">
        <v>17</v>
      </c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</row>
    <row r="30" spans="1:101" s="112" customFormat="1" ht="15.75">
      <c r="A30" s="196" t="str">
        <f>Титульный!C37</f>
        <v>Зам. Начальника ПТО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196" t="str">
        <f>Титульный!C36</f>
        <v>Арапаева Ольга Сергеевна</v>
      </c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</row>
    <row r="31" spans="1:101" s="3" customFormat="1" ht="13.5" customHeight="1">
      <c r="A31" s="262" t="s">
        <v>15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 t="s">
        <v>16</v>
      </c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3" t="s">
        <v>17</v>
      </c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</row>
  </sheetData>
  <mergeCells count="61">
    <mergeCell ref="A22:CW22"/>
    <mergeCell ref="A23:CW23"/>
    <mergeCell ref="A24:CW24"/>
    <mergeCell ref="A25:CW25"/>
    <mergeCell ref="A19:F20"/>
    <mergeCell ref="BE19:CB19"/>
    <mergeCell ref="CC19:CW20"/>
    <mergeCell ref="BE20:CB20"/>
    <mergeCell ref="G19:BD20"/>
    <mergeCell ref="A17:F18"/>
    <mergeCell ref="BE17:CB17"/>
    <mergeCell ref="CC17:CW18"/>
    <mergeCell ref="BE18:CB18"/>
    <mergeCell ref="G17:BD18"/>
    <mergeCell ref="A15:F15"/>
    <mergeCell ref="BE15:CB15"/>
    <mergeCell ref="CC15:CW15"/>
    <mergeCell ref="A16:F16"/>
    <mergeCell ref="BE16:CB16"/>
    <mergeCell ref="CC16:CW16"/>
    <mergeCell ref="G15:BD15"/>
    <mergeCell ref="G16:BD16"/>
    <mergeCell ref="A13:F14"/>
    <mergeCell ref="BE13:CB13"/>
    <mergeCell ref="CC13:CW14"/>
    <mergeCell ref="BE14:CB14"/>
    <mergeCell ref="G13:BD14"/>
    <mergeCell ref="A11:F12"/>
    <mergeCell ref="BE11:CB11"/>
    <mergeCell ref="CC11:CW12"/>
    <mergeCell ref="BE12:CB12"/>
    <mergeCell ref="G11:BD12"/>
    <mergeCell ref="A9:F9"/>
    <mergeCell ref="BE9:CB9"/>
    <mergeCell ref="CC9:CW9"/>
    <mergeCell ref="A10:F10"/>
    <mergeCell ref="BE10:CB10"/>
    <mergeCell ref="CC10:CW10"/>
    <mergeCell ref="G9:BD9"/>
    <mergeCell ref="G10:BD10"/>
    <mergeCell ref="A3:CW3"/>
    <mergeCell ref="F6:CR6"/>
    <mergeCell ref="A8:F8"/>
    <mergeCell ref="G8:BD8"/>
    <mergeCell ref="BE8:CB8"/>
    <mergeCell ref="CC8:CW8"/>
    <mergeCell ref="A5:CU5"/>
    <mergeCell ref="A30:AK30"/>
    <mergeCell ref="AL30:BX30"/>
    <mergeCell ref="BY30:CD30"/>
    <mergeCell ref="CE30:CJ30"/>
    <mergeCell ref="A31:AK31"/>
    <mergeCell ref="AL31:BX31"/>
    <mergeCell ref="BY31:CJ31"/>
    <mergeCell ref="A27:AK27"/>
    <mergeCell ref="AL27:BX27"/>
    <mergeCell ref="BY27:CD27"/>
    <mergeCell ref="CE27:CJ27"/>
    <mergeCell ref="A28:AK28"/>
    <mergeCell ref="AL28:BX28"/>
    <mergeCell ref="BY28:CJ28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40"/>
  <sheetViews>
    <sheetView workbookViewId="0">
      <selection activeCell="CX1" sqref="CX1"/>
    </sheetView>
  </sheetViews>
  <sheetFormatPr defaultColWidth="0.85546875" defaultRowHeight="15"/>
  <cols>
    <col min="1" max="16384" width="0.85546875" style="4"/>
  </cols>
  <sheetData>
    <row r="1" spans="1:102" s="11" customFormat="1" ht="15.75">
      <c r="CX1" s="10"/>
    </row>
    <row r="2" spans="1:102" s="11" customFormat="1" ht="15.75"/>
    <row r="3" spans="1:102" s="11" customFormat="1" ht="15.75">
      <c r="A3" s="209" t="s">
        <v>78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102" s="11" customFormat="1" ht="15.75"/>
    <row r="5" spans="1:102" s="11" customFormat="1" ht="28.5" customHeight="1">
      <c r="A5" s="209" t="str">
        <f>ф.1.1!F6</f>
        <v>Муниципальное унитарное предприятие города Абакана "Абаканские электрические сети"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102" s="11" customFormat="1" ht="15.75">
      <c r="I6" s="282" t="s">
        <v>79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3"/>
      <c r="CR6" s="3"/>
      <c r="CS6" s="3"/>
      <c r="CT6" s="3"/>
      <c r="CU6" s="3"/>
      <c r="CV6" s="3"/>
      <c r="CW6" s="3"/>
      <c r="CX6" s="3"/>
    </row>
    <row r="8" spans="1:102" s="9" customFormat="1" ht="15.75" customHeight="1">
      <c r="A8" s="224" t="s">
        <v>80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6"/>
      <c r="AG8" s="283" t="s">
        <v>81</v>
      </c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5"/>
      <c r="BC8" s="224" t="s">
        <v>82</v>
      </c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6"/>
      <c r="BQ8" s="224" t="s">
        <v>83</v>
      </c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6"/>
      <c r="CH8" s="224" t="s">
        <v>84</v>
      </c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6"/>
    </row>
    <row r="9" spans="1:102" s="9" customFormat="1" ht="45" customHeight="1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8"/>
      <c r="AG9" s="256" t="s">
        <v>85</v>
      </c>
      <c r="AH9" s="257"/>
      <c r="AI9" s="257"/>
      <c r="AJ9" s="257"/>
      <c r="AK9" s="257"/>
      <c r="AL9" s="257"/>
      <c r="AM9" s="257"/>
      <c r="AN9" s="257"/>
      <c r="AO9" s="257"/>
      <c r="AP9" s="257"/>
      <c r="AQ9" s="258"/>
      <c r="AR9" s="256" t="s">
        <v>86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8"/>
      <c r="BC9" s="256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8"/>
      <c r="BQ9" s="256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8"/>
      <c r="CH9" s="256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8"/>
    </row>
    <row r="10" spans="1:102" s="30" customFormat="1">
      <c r="A10" s="279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1"/>
      <c r="AG10" s="279">
        <v>2</v>
      </c>
      <c r="AH10" s="280"/>
      <c r="AI10" s="280"/>
      <c r="AJ10" s="280"/>
      <c r="AK10" s="280"/>
      <c r="AL10" s="280"/>
      <c r="AM10" s="280"/>
      <c r="AN10" s="280"/>
      <c r="AO10" s="280"/>
      <c r="AP10" s="280"/>
      <c r="AQ10" s="281"/>
      <c r="AR10" s="279">
        <v>3</v>
      </c>
      <c r="AS10" s="280"/>
      <c r="AT10" s="280"/>
      <c r="AU10" s="280"/>
      <c r="AV10" s="280"/>
      <c r="AW10" s="280"/>
      <c r="AX10" s="280"/>
      <c r="AY10" s="280"/>
      <c r="AZ10" s="280"/>
      <c r="BA10" s="280"/>
      <c r="BB10" s="281"/>
      <c r="BC10" s="279">
        <v>4</v>
      </c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1"/>
      <c r="BQ10" s="279">
        <v>5</v>
      </c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1"/>
      <c r="CH10" s="279">
        <v>6</v>
      </c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1"/>
    </row>
    <row r="11" spans="1:102" s="31" customFormat="1" ht="103.5" customHeight="1">
      <c r="A11" s="29"/>
      <c r="B11" s="252" t="s">
        <v>87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3"/>
      <c r="AG11" s="286" t="s">
        <v>68</v>
      </c>
      <c r="AH11" s="287"/>
      <c r="AI11" s="287"/>
      <c r="AJ11" s="287"/>
      <c r="AK11" s="287"/>
      <c r="AL11" s="287"/>
      <c r="AM11" s="287"/>
      <c r="AN11" s="287"/>
      <c r="AO11" s="287"/>
      <c r="AP11" s="287"/>
      <c r="AQ11" s="288"/>
      <c r="AR11" s="286" t="s">
        <v>68</v>
      </c>
      <c r="AS11" s="287"/>
      <c r="AT11" s="287"/>
      <c r="AU11" s="287"/>
      <c r="AV11" s="287"/>
      <c r="AW11" s="287"/>
      <c r="AX11" s="287"/>
      <c r="AY11" s="287"/>
      <c r="AZ11" s="287"/>
      <c r="BA11" s="287"/>
      <c r="BB11" s="288"/>
      <c r="BC11" s="279" t="s">
        <v>68</v>
      </c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1"/>
      <c r="BQ11" s="279" t="s">
        <v>68</v>
      </c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1"/>
      <c r="CH11" s="279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1"/>
    </row>
    <row r="12" spans="1:102" s="31" customFormat="1">
      <c r="A12" s="32"/>
      <c r="B12" s="252" t="s">
        <v>88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3"/>
      <c r="AG12" s="286"/>
      <c r="AH12" s="287"/>
      <c r="AI12" s="287"/>
      <c r="AJ12" s="287"/>
      <c r="AK12" s="287"/>
      <c r="AL12" s="287"/>
      <c r="AM12" s="287"/>
      <c r="AN12" s="287"/>
      <c r="AO12" s="287"/>
      <c r="AP12" s="287"/>
      <c r="AQ12" s="288"/>
      <c r="AR12" s="286"/>
      <c r="AS12" s="287"/>
      <c r="AT12" s="287"/>
      <c r="AU12" s="287"/>
      <c r="AV12" s="287"/>
      <c r="AW12" s="287"/>
      <c r="AX12" s="287"/>
      <c r="AY12" s="287"/>
      <c r="AZ12" s="287"/>
      <c r="BA12" s="287"/>
      <c r="BB12" s="288"/>
      <c r="BC12" s="279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1"/>
      <c r="BQ12" s="279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1"/>
      <c r="CH12" s="279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1"/>
    </row>
    <row r="13" spans="1:102" s="31" customFormat="1" ht="113.25" customHeight="1">
      <c r="A13" s="32"/>
      <c r="B13" s="252" t="s">
        <v>89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3"/>
      <c r="AG13" s="289">
        <f>2/22*100</f>
        <v>9.0909090909090917</v>
      </c>
      <c r="AH13" s="290"/>
      <c r="AI13" s="290"/>
      <c r="AJ13" s="290"/>
      <c r="AK13" s="290"/>
      <c r="AL13" s="290"/>
      <c r="AM13" s="290"/>
      <c r="AN13" s="290"/>
      <c r="AO13" s="290"/>
      <c r="AP13" s="290"/>
      <c r="AQ13" s="291"/>
      <c r="AR13" s="286">
        <v>9.09</v>
      </c>
      <c r="AS13" s="287"/>
      <c r="AT13" s="287"/>
      <c r="AU13" s="287"/>
      <c r="AV13" s="287"/>
      <c r="AW13" s="287"/>
      <c r="AX13" s="287"/>
      <c r="AY13" s="287"/>
      <c r="AZ13" s="287"/>
      <c r="BA13" s="287"/>
      <c r="BB13" s="288"/>
      <c r="BC13" s="286">
        <f>AG13/AR13*100</f>
        <v>100.01000100010002</v>
      </c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8"/>
      <c r="BQ13" s="279" t="s">
        <v>90</v>
      </c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1"/>
      <c r="CH13" s="279">
        <v>2</v>
      </c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1"/>
    </row>
    <row r="14" spans="1:102" s="31" customFormat="1" ht="171.75" customHeight="1">
      <c r="A14" s="32"/>
      <c r="B14" s="252" t="s">
        <v>91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3"/>
      <c r="AG14" s="286">
        <f>SUM(AG16:AQ19)</f>
        <v>8</v>
      </c>
      <c r="AH14" s="287"/>
      <c r="AI14" s="287"/>
      <c r="AJ14" s="287"/>
      <c r="AK14" s="287"/>
      <c r="AL14" s="287"/>
      <c r="AM14" s="287"/>
      <c r="AN14" s="287"/>
      <c r="AO14" s="287"/>
      <c r="AP14" s="287"/>
      <c r="AQ14" s="288"/>
      <c r="AR14" s="286">
        <f>SUM(AR16:BB19)</f>
        <v>7</v>
      </c>
      <c r="AS14" s="287"/>
      <c r="AT14" s="287"/>
      <c r="AU14" s="287"/>
      <c r="AV14" s="287"/>
      <c r="AW14" s="287"/>
      <c r="AX14" s="287"/>
      <c r="AY14" s="287"/>
      <c r="AZ14" s="287"/>
      <c r="BA14" s="287"/>
      <c r="BB14" s="288"/>
      <c r="BC14" s="286">
        <f t="shared" ref="BC14:BC26" si="0">AG14/AR14*100</f>
        <v>114.28571428571428</v>
      </c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8"/>
      <c r="BQ14" s="279" t="s">
        <v>90</v>
      </c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1"/>
      <c r="CH14" s="279">
        <v>2</v>
      </c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1"/>
    </row>
    <row r="15" spans="1:102" s="31" customFormat="1">
      <c r="A15" s="32"/>
      <c r="B15" s="252" t="s">
        <v>92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3"/>
      <c r="AG15" s="286"/>
      <c r="AH15" s="287"/>
      <c r="AI15" s="287"/>
      <c r="AJ15" s="287"/>
      <c r="AK15" s="287"/>
      <c r="AL15" s="287"/>
      <c r="AM15" s="287"/>
      <c r="AN15" s="287"/>
      <c r="AO15" s="287"/>
      <c r="AP15" s="287"/>
      <c r="AQ15" s="288"/>
      <c r="AR15" s="286"/>
      <c r="AS15" s="287"/>
      <c r="AT15" s="287"/>
      <c r="AU15" s="287"/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8"/>
      <c r="BQ15" s="279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1"/>
      <c r="CH15" s="279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1"/>
    </row>
    <row r="16" spans="1:102" s="31" customFormat="1" ht="59.25" customHeight="1">
      <c r="A16" s="32"/>
      <c r="B16" s="252" t="s">
        <v>93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3"/>
      <c r="AG16" s="286">
        <f>1+1</f>
        <v>2</v>
      </c>
      <c r="AH16" s="287"/>
      <c r="AI16" s="287"/>
      <c r="AJ16" s="287"/>
      <c r="AK16" s="287"/>
      <c r="AL16" s="287"/>
      <c r="AM16" s="287"/>
      <c r="AN16" s="287"/>
      <c r="AO16" s="287"/>
      <c r="AP16" s="287"/>
      <c r="AQ16" s="288"/>
      <c r="AR16" s="286">
        <v>2</v>
      </c>
      <c r="AS16" s="287"/>
      <c r="AT16" s="287"/>
      <c r="AU16" s="287"/>
      <c r="AV16" s="287"/>
      <c r="AW16" s="287"/>
      <c r="AX16" s="287"/>
      <c r="AY16" s="287"/>
      <c r="AZ16" s="287"/>
      <c r="BA16" s="287"/>
      <c r="BB16" s="288"/>
      <c r="BC16" s="286">
        <f t="shared" si="0"/>
        <v>100</v>
      </c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8"/>
      <c r="BQ16" s="279" t="s">
        <v>68</v>
      </c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1"/>
      <c r="CH16" s="279" t="s">
        <v>68</v>
      </c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1"/>
    </row>
    <row r="17" spans="1:102" s="31" customFormat="1" ht="102" customHeight="1">
      <c r="A17" s="32"/>
      <c r="B17" s="252" t="s">
        <v>94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3"/>
      <c r="AG17" s="286">
        <f>1</f>
        <v>1</v>
      </c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86">
        <v>1</v>
      </c>
      <c r="AS17" s="287"/>
      <c r="AT17" s="287"/>
      <c r="AU17" s="287"/>
      <c r="AV17" s="287"/>
      <c r="AW17" s="287"/>
      <c r="AX17" s="287"/>
      <c r="AY17" s="287"/>
      <c r="AZ17" s="287"/>
      <c r="BA17" s="287"/>
      <c r="BB17" s="288"/>
      <c r="BC17" s="286">
        <f t="shared" si="0"/>
        <v>100</v>
      </c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8"/>
      <c r="BQ17" s="279" t="s">
        <v>68</v>
      </c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1"/>
      <c r="CH17" s="279" t="s">
        <v>68</v>
      </c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1"/>
    </row>
    <row r="18" spans="1:102" s="31" customFormat="1" ht="59.25" customHeight="1">
      <c r="A18" s="32"/>
      <c r="B18" s="252" t="s">
        <v>95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3"/>
      <c r="AG18" s="286">
        <v>4</v>
      </c>
      <c r="AH18" s="287"/>
      <c r="AI18" s="287"/>
      <c r="AJ18" s="287"/>
      <c r="AK18" s="287"/>
      <c r="AL18" s="287"/>
      <c r="AM18" s="287"/>
      <c r="AN18" s="287"/>
      <c r="AO18" s="287"/>
      <c r="AP18" s="287"/>
      <c r="AQ18" s="288"/>
      <c r="AR18" s="286">
        <v>3</v>
      </c>
      <c r="AS18" s="287"/>
      <c r="AT18" s="287"/>
      <c r="AU18" s="287"/>
      <c r="AV18" s="287"/>
      <c r="AW18" s="287"/>
      <c r="AX18" s="287"/>
      <c r="AY18" s="287"/>
      <c r="AZ18" s="287"/>
      <c r="BA18" s="287"/>
      <c r="BB18" s="288"/>
      <c r="BC18" s="286">
        <f t="shared" si="0"/>
        <v>133.33333333333331</v>
      </c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8"/>
      <c r="BQ18" s="279" t="s">
        <v>68</v>
      </c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1"/>
      <c r="CH18" s="279" t="s">
        <v>68</v>
      </c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1"/>
    </row>
    <row r="19" spans="1:102" s="31" customFormat="1" ht="103.5" customHeight="1">
      <c r="A19" s="32"/>
      <c r="B19" s="252" t="s">
        <v>96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3"/>
      <c r="AG19" s="286">
        <v>1</v>
      </c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6">
        <v>1</v>
      </c>
      <c r="AS19" s="287"/>
      <c r="AT19" s="287"/>
      <c r="AU19" s="287"/>
      <c r="AV19" s="287"/>
      <c r="AW19" s="287"/>
      <c r="AX19" s="287"/>
      <c r="AY19" s="287"/>
      <c r="AZ19" s="287"/>
      <c r="BA19" s="287"/>
      <c r="BB19" s="288"/>
      <c r="BC19" s="286">
        <f t="shared" si="0"/>
        <v>100</v>
      </c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8"/>
      <c r="BQ19" s="279" t="s">
        <v>68</v>
      </c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1"/>
      <c r="CH19" s="279" t="s">
        <v>68</v>
      </c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1"/>
    </row>
    <row r="20" spans="1:102" s="31" customFormat="1" ht="87.75" customHeight="1">
      <c r="A20" s="32"/>
      <c r="B20" s="252" t="s">
        <v>97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3"/>
      <c r="AG20" s="286" t="s">
        <v>68</v>
      </c>
      <c r="AH20" s="287"/>
      <c r="AI20" s="287"/>
      <c r="AJ20" s="287"/>
      <c r="AK20" s="287"/>
      <c r="AL20" s="287"/>
      <c r="AM20" s="287"/>
      <c r="AN20" s="287"/>
      <c r="AO20" s="287"/>
      <c r="AP20" s="287"/>
      <c r="AQ20" s="288"/>
      <c r="AR20" s="286" t="s">
        <v>68</v>
      </c>
      <c r="AS20" s="287"/>
      <c r="AT20" s="287"/>
      <c r="AU20" s="287"/>
      <c r="AV20" s="287"/>
      <c r="AW20" s="287"/>
      <c r="AX20" s="287"/>
      <c r="AY20" s="287"/>
      <c r="AZ20" s="287"/>
      <c r="BA20" s="287"/>
      <c r="BB20" s="288"/>
      <c r="BC20" s="286" t="s">
        <v>68</v>
      </c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8"/>
      <c r="BQ20" s="279" t="s">
        <v>68</v>
      </c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1"/>
      <c r="CH20" s="279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1"/>
    </row>
    <row r="21" spans="1:102" s="31" customFormat="1">
      <c r="A21" s="32"/>
      <c r="B21" s="252" t="s">
        <v>88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3"/>
      <c r="AG21" s="286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/>
      <c r="AS21" s="287"/>
      <c r="AT21" s="287"/>
      <c r="AU21" s="287"/>
      <c r="AV21" s="287"/>
      <c r="AW21" s="287"/>
      <c r="AX21" s="287"/>
      <c r="AY21" s="287"/>
      <c r="AZ21" s="287"/>
      <c r="BA21" s="287"/>
      <c r="BB21" s="288"/>
      <c r="BC21" s="286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8"/>
      <c r="BQ21" s="279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1"/>
      <c r="CH21" s="279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1"/>
    </row>
    <row r="22" spans="1:102" s="31" customFormat="1" ht="74.25" customHeight="1">
      <c r="A22" s="32"/>
      <c r="B22" s="252" t="s">
        <v>98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3"/>
      <c r="AG22" s="286">
        <v>1</v>
      </c>
      <c r="AH22" s="287"/>
      <c r="AI22" s="287"/>
      <c r="AJ22" s="287"/>
      <c r="AK22" s="287"/>
      <c r="AL22" s="287"/>
      <c r="AM22" s="287"/>
      <c r="AN22" s="287"/>
      <c r="AO22" s="287"/>
      <c r="AP22" s="287"/>
      <c r="AQ22" s="288"/>
      <c r="AR22" s="286">
        <v>1</v>
      </c>
      <c r="AS22" s="287"/>
      <c r="AT22" s="287"/>
      <c r="AU22" s="287"/>
      <c r="AV22" s="287"/>
      <c r="AW22" s="287"/>
      <c r="AX22" s="287"/>
      <c r="AY22" s="287"/>
      <c r="AZ22" s="287"/>
      <c r="BA22" s="287"/>
      <c r="BB22" s="288"/>
      <c r="BC22" s="286">
        <f t="shared" si="0"/>
        <v>100</v>
      </c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8"/>
      <c r="BQ22" s="279" t="s">
        <v>90</v>
      </c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1"/>
      <c r="CH22" s="279">
        <v>2</v>
      </c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1"/>
    </row>
    <row r="23" spans="1:102" s="31" customFormat="1" ht="103.5" customHeight="1">
      <c r="A23" s="32"/>
      <c r="B23" s="252" t="s">
        <v>99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3"/>
      <c r="AG23" s="286">
        <v>0</v>
      </c>
      <c r="AH23" s="287"/>
      <c r="AI23" s="287"/>
      <c r="AJ23" s="287"/>
      <c r="AK23" s="287"/>
      <c r="AL23" s="287"/>
      <c r="AM23" s="287"/>
      <c r="AN23" s="287"/>
      <c r="AO23" s="287"/>
      <c r="AP23" s="287"/>
      <c r="AQ23" s="288"/>
      <c r="AR23" s="286">
        <v>0</v>
      </c>
      <c r="AS23" s="287"/>
      <c r="AT23" s="287"/>
      <c r="AU23" s="287"/>
      <c r="AV23" s="287"/>
      <c r="AW23" s="287"/>
      <c r="AX23" s="287"/>
      <c r="AY23" s="287"/>
      <c r="AZ23" s="287"/>
      <c r="BA23" s="287"/>
      <c r="BB23" s="288"/>
      <c r="BC23" s="286">
        <v>100</v>
      </c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8"/>
      <c r="BQ23" s="279" t="s">
        <v>90</v>
      </c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1"/>
      <c r="CH23" s="279">
        <v>2</v>
      </c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1"/>
    </row>
    <row r="24" spans="1:102" s="31" customFormat="1" ht="103.5" customHeight="1">
      <c r="A24" s="32"/>
      <c r="B24" s="252" t="s">
        <v>100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3"/>
      <c r="AG24" s="286">
        <v>0</v>
      </c>
      <c r="AH24" s="287"/>
      <c r="AI24" s="287"/>
      <c r="AJ24" s="287"/>
      <c r="AK24" s="287"/>
      <c r="AL24" s="287"/>
      <c r="AM24" s="287"/>
      <c r="AN24" s="287"/>
      <c r="AO24" s="287"/>
      <c r="AP24" s="287"/>
      <c r="AQ24" s="288"/>
      <c r="AR24" s="286">
        <v>0</v>
      </c>
      <c r="AS24" s="287"/>
      <c r="AT24" s="287"/>
      <c r="AU24" s="287"/>
      <c r="AV24" s="287"/>
      <c r="AW24" s="287"/>
      <c r="AX24" s="287"/>
      <c r="AY24" s="287"/>
      <c r="AZ24" s="287"/>
      <c r="BA24" s="287"/>
      <c r="BB24" s="288"/>
      <c r="BC24" s="286">
        <v>100</v>
      </c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8"/>
      <c r="BQ24" s="279" t="s">
        <v>90</v>
      </c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1"/>
      <c r="CH24" s="279">
        <v>2</v>
      </c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1"/>
    </row>
    <row r="25" spans="1:102" s="31" customFormat="1" ht="138.75" customHeight="1">
      <c r="A25" s="32"/>
      <c r="B25" s="252" t="s">
        <v>101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3"/>
      <c r="AG25" s="286">
        <v>1</v>
      </c>
      <c r="AH25" s="287"/>
      <c r="AI25" s="287"/>
      <c r="AJ25" s="287"/>
      <c r="AK25" s="287"/>
      <c r="AL25" s="287"/>
      <c r="AM25" s="287"/>
      <c r="AN25" s="287"/>
      <c r="AO25" s="287"/>
      <c r="AP25" s="287"/>
      <c r="AQ25" s="288"/>
      <c r="AR25" s="286">
        <v>1</v>
      </c>
      <c r="AS25" s="287"/>
      <c r="AT25" s="287"/>
      <c r="AU25" s="287"/>
      <c r="AV25" s="287"/>
      <c r="AW25" s="287"/>
      <c r="AX25" s="287"/>
      <c r="AY25" s="287"/>
      <c r="AZ25" s="287"/>
      <c r="BA25" s="287"/>
      <c r="BB25" s="288"/>
      <c r="BC25" s="286">
        <f t="shared" si="0"/>
        <v>100</v>
      </c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8"/>
      <c r="BQ25" s="279" t="s">
        <v>90</v>
      </c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1"/>
      <c r="CH25" s="279">
        <v>2</v>
      </c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1"/>
    </row>
    <row r="26" spans="1:102" s="31" customFormat="1" ht="162" customHeight="1">
      <c r="A26" s="32"/>
      <c r="B26" s="252" t="s">
        <v>102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3"/>
      <c r="AG26" s="286">
        <v>1</v>
      </c>
      <c r="AH26" s="287"/>
      <c r="AI26" s="287"/>
      <c r="AJ26" s="287"/>
      <c r="AK26" s="287"/>
      <c r="AL26" s="287"/>
      <c r="AM26" s="287"/>
      <c r="AN26" s="287"/>
      <c r="AO26" s="287"/>
      <c r="AP26" s="287"/>
      <c r="AQ26" s="288"/>
      <c r="AR26" s="286">
        <v>1</v>
      </c>
      <c r="AS26" s="287"/>
      <c r="AT26" s="287"/>
      <c r="AU26" s="287"/>
      <c r="AV26" s="287"/>
      <c r="AW26" s="287"/>
      <c r="AX26" s="287"/>
      <c r="AY26" s="287"/>
      <c r="AZ26" s="287"/>
      <c r="BA26" s="287"/>
      <c r="BB26" s="288"/>
      <c r="BC26" s="286">
        <f t="shared" si="0"/>
        <v>100</v>
      </c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8"/>
      <c r="BQ26" s="279" t="s">
        <v>90</v>
      </c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1"/>
      <c r="CH26" s="279">
        <v>2</v>
      </c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1"/>
    </row>
    <row r="27" spans="1:102" s="31" customFormat="1" ht="100.5" customHeight="1">
      <c r="A27" s="32"/>
      <c r="B27" s="252" t="s">
        <v>103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3"/>
      <c r="AG27" s="286" t="s">
        <v>68</v>
      </c>
      <c r="AH27" s="287"/>
      <c r="AI27" s="287"/>
      <c r="AJ27" s="287"/>
      <c r="AK27" s="287"/>
      <c r="AL27" s="287"/>
      <c r="AM27" s="287"/>
      <c r="AN27" s="287"/>
      <c r="AO27" s="287"/>
      <c r="AP27" s="287"/>
      <c r="AQ27" s="288"/>
      <c r="AR27" s="286" t="s">
        <v>68</v>
      </c>
      <c r="AS27" s="287"/>
      <c r="AT27" s="287"/>
      <c r="AU27" s="287"/>
      <c r="AV27" s="287"/>
      <c r="AW27" s="287"/>
      <c r="AX27" s="287"/>
      <c r="AY27" s="287"/>
      <c r="AZ27" s="287"/>
      <c r="BA27" s="287"/>
      <c r="BB27" s="288"/>
      <c r="BC27" s="286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8"/>
      <c r="BQ27" s="279" t="s">
        <v>104</v>
      </c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1"/>
      <c r="CH27" s="279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1"/>
    </row>
    <row r="28" spans="1:102" ht="177.75" customHeight="1">
      <c r="A28" s="32"/>
      <c r="B28" s="252" t="s">
        <v>105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3"/>
      <c r="AG28" s="286">
        <v>0</v>
      </c>
      <c r="AH28" s="287"/>
      <c r="AI28" s="287"/>
      <c r="AJ28" s="287"/>
      <c r="AK28" s="287"/>
      <c r="AL28" s="287"/>
      <c r="AM28" s="287"/>
      <c r="AN28" s="287"/>
      <c r="AO28" s="287"/>
      <c r="AP28" s="287"/>
      <c r="AQ28" s="288"/>
      <c r="AR28" s="286">
        <v>0</v>
      </c>
      <c r="AS28" s="287"/>
      <c r="AT28" s="287"/>
      <c r="AU28" s="287"/>
      <c r="AV28" s="287"/>
      <c r="AW28" s="287"/>
      <c r="AX28" s="287"/>
      <c r="AY28" s="287"/>
      <c r="AZ28" s="287"/>
      <c r="BA28" s="287"/>
      <c r="BB28" s="288"/>
      <c r="BC28" s="286">
        <v>100</v>
      </c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8"/>
      <c r="BQ28" s="279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1"/>
      <c r="CH28" s="279">
        <v>2</v>
      </c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1"/>
    </row>
    <row r="29" spans="1:102" ht="117.75" customHeight="1">
      <c r="A29" s="32"/>
      <c r="B29" s="252" t="s">
        <v>106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3"/>
      <c r="AG29" s="286" t="s">
        <v>68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8"/>
      <c r="AR29" s="286" t="s">
        <v>68</v>
      </c>
      <c r="AS29" s="287"/>
      <c r="AT29" s="287"/>
      <c r="AU29" s="287"/>
      <c r="AV29" s="287"/>
      <c r="AW29" s="287"/>
      <c r="AX29" s="287"/>
      <c r="AY29" s="287"/>
      <c r="AZ29" s="287"/>
      <c r="BA29" s="287"/>
      <c r="BB29" s="288"/>
      <c r="BC29" s="286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8"/>
      <c r="BQ29" s="279" t="s">
        <v>68</v>
      </c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1"/>
      <c r="CH29" s="279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1"/>
    </row>
    <row r="30" spans="1:102" s="31" customFormat="1">
      <c r="A30" s="32"/>
      <c r="B30" s="252" t="s">
        <v>88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3"/>
      <c r="AG30" s="286"/>
      <c r="AH30" s="287"/>
      <c r="AI30" s="287"/>
      <c r="AJ30" s="287"/>
      <c r="AK30" s="287"/>
      <c r="AL30" s="287"/>
      <c r="AM30" s="287"/>
      <c r="AN30" s="287"/>
      <c r="AO30" s="287"/>
      <c r="AP30" s="287"/>
      <c r="AQ30" s="288"/>
      <c r="AR30" s="286"/>
      <c r="AS30" s="287"/>
      <c r="AT30" s="287"/>
      <c r="AU30" s="287"/>
      <c r="AV30" s="287"/>
      <c r="AW30" s="287"/>
      <c r="AX30" s="287"/>
      <c r="AY30" s="287"/>
      <c r="AZ30" s="287"/>
      <c r="BA30" s="287"/>
      <c r="BB30" s="288"/>
      <c r="BC30" s="286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8"/>
      <c r="BQ30" s="279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1"/>
      <c r="CH30" s="279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1"/>
    </row>
    <row r="31" spans="1:102" ht="144.75" customHeight="1">
      <c r="A31" s="32"/>
      <c r="B31" s="252" t="s">
        <v>107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G31" s="286">
        <v>0</v>
      </c>
      <c r="AH31" s="287"/>
      <c r="AI31" s="287"/>
      <c r="AJ31" s="287"/>
      <c r="AK31" s="287"/>
      <c r="AL31" s="287"/>
      <c r="AM31" s="287"/>
      <c r="AN31" s="287"/>
      <c r="AO31" s="287"/>
      <c r="AP31" s="287"/>
      <c r="AQ31" s="288"/>
      <c r="AR31" s="286">
        <v>0</v>
      </c>
      <c r="AS31" s="287"/>
      <c r="AT31" s="287"/>
      <c r="AU31" s="287"/>
      <c r="AV31" s="287"/>
      <c r="AW31" s="287"/>
      <c r="AX31" s="287"/>
      <c r="AY31" s="287"/>
      <c r="AZ31" s="287"/>
      <c r="BA31" s="287"/>
      <c r="BB31" s="288"/>
      <c r="BC31" s="286">
        <v>100</v>
      </c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8"/>
      <c r="BQ31" s="279" t="s">
        <v>104</v>
      </c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1"/>
      <c r="CH31" s="279">
        <v>2</v>
      </c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1"/>
    </row>
    <row r="32" spans="1:102" ht="188.25" customHeight="1">
      <c r="A32" s="32"/>
      <c r="B32" s="252" t="s">
        <v>108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3"/>
      <c r="AG32" s="286">
        <v>0</v>
      </c>
      <c r="AH32" s="287"/>
      <c r="AI32" s="287"/>
      <c r="AJ32" s="287"/>
      <c r="AK32" s="287"/>
      <c r="AL32" s="287"/>
      <c r="AM32" s="287"/>
      <c r="AN32" s="287"/>
      <c r="AO32" s="287"/>
      <c r="AP32" s="287"/>
      <c r="AQ32" s="288"/>
      <c r="AR32" s="286">
        <v>4.1100000000000003</v>
      </c>
      <c r="AS32" s="287"/>
      <c r="AT32" s="287"/>
      <c r="AU32" s="287"/>
      <c r="AV32" s="287"/>
      <c r="AW32" s="287"/>
      <c r="AX32" s="287"/>
      <c r="AY32" s="287"/>
      <c r="AZ32" s="287"/>
      <c r="BA32" s="287"/>
      <c r="BB32" s="288"/>
      <c r="BC32" s="286">
        <f>AG32/AR32*100</f>
        <v>0</v>
      </c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8"/>
      <c r="BQ32" s="279" t="s">
        <v>104</v>
      </c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1"/>
      <c r="CH32" s="279">
        <v>2</v>
      </c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1"/>
    </row>
    <row r="33" spans="1:102" ht="31.5" customHeight="1">
      <c r="A33" s="32"/>
      <c r="B33" s="252" t="s">
        <v>109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3"/>
      <c r="AG33" s="286" t="s">
        <v>68</v>
      </c>
      <c r="AH33" s="287"/>
      <c r="AI33" s="287"/>
      <c r="AJ33" s="287"/>
      <c r="AK33" s="287"/>
      <c r="AL33" s="287"/>
      <c r="AM33" s="287"/>
      <c r="AN33" s="287"/>
      <c r="AO33" s="287"/>
      <c r="AP33" s="287"/>
      <c r="AQ33" s="288"/>
      <c r="AR33" s="286" t="s">
        <v>68</v>
      </c>
      <c r="AS33" s="287"/>
      <c r="AT33" s="287"/>
      <c r="AU33" s="287"/>
      <c r="AV33" s="287"/>
      <c r="AW33" s="287"/>
      <c r="AX33" s="287"/>
      <c r="AY33" s="287"/>
      <c r="AZ33" s="287"/>
      <c r="BA33" s="287"/>
      <c r="BB33" s="288"/>
      <c r="BC33" s="286" t="s">
        <v>68</v>
      </c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8"/>
      <c r="BQ33" s="279" t="s">
        <v>68</v>
      </c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1"/>
      <c r="CH33" s="293">
        <f>(CH13+CH14+CH22+CH23+CH24+CH25+CH26+CH28+CH31+CH32)/10</f>
        <v>2</v>
      </c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5"/>
    </row>
    <row r="34" spans="1:102" s="33" customFormat="1"/>
    <row r="35" spans="1:102" s="112" customFormat="1" ht="18" customHeight="1">
      <c r="A35" s="127" t="str">
        <f>Титульный!A32</f>
        <v>Директор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8" t="str">
        <f>Титульный!C32</f>
        <v>Кочетков Александр Александрович</v>
      </c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</row>
    <row r="36" spans="1:102" s="3" customFormat="1" ht="13.5" customHeight="1">
      <c r="A36" s="292" t="s">
        <v>15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 t="s">
        <v>16</v>
      </c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 t="s">
        <v>17</v>
      </c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</row>
    <row r="37" spans="1:102" s="33" customFormat="1"/>
    <row r="38" spans="1:102" s="11" customFormat="1" ht="15.75">
      <c r="A38" s="246" t="str">
        <f>Титульный!C37</f>
        <v>Зам. Начальника ПТО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46" t="str">
        <f>Титульный!C36</f>
        <v>Арапаева Ольга Сергеевна</v>
      </c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</row>
    <row r="39" spans="1:102" s="3" customFormat="1" ht="13.5" customHeight="1">
      <c r="A39" s="292" t="s">
        <v>15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 t="s">
        <v>16</v>
      </c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 t="s">
        <v>17</v>
      </c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</row>
    <row r="40" spans="1:102" ht="3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</sheetData>
  <mergeCells count="163">
    <mergeCell ref="A38:AK38"/>
    <mergeCell ref="AL38:BV38"/>
    <mergeCell ref="BW38:CX38"/>
    <mergeCell ref="A39:AK39"/>
    <mergeCell ref="AL39:BV39"/>
    <mergeCell ref="BW39:CX39"/>
    <mergeCell ref="B33:AF33"/>
    <mergeCell ref="AG33:AQ33"/>
    <mergeCell ref="AR33:BB33"/>
    <mergeCell ref="BC33:BP33"/>
    <mergeCell ref="BQ33:CG33"/>
    <mergeCell ref="CH33:CX33"/>
    <mergeCell ref="A36:AK36"/>
    <mergeCell ref="AL36:BV36"/>
    <mergeCell ref="BW36:CX36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6:CP6"/>
    <mergeCell ref="A8:AF9"/>
    <mergeCell ref="AG8:BB8"/>
    <mergeCell ref="BC8:BP9"/>
    <mergeCell ref="BQ8:CG9"/>
    <mergeCell ref="CH8:CX9"/>
    <mergeCell ref="AG9:AQ9"/>
    <mergeCell ref="AR9:BB9"/>
    <mergeCell ref="A5:CX5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0"/>
  <sheetViews>
    <sheetView tabSelected="1" topLeftCell="A19" zoomScaleNormal="100" workbookViewId="0">
      <selection activeCell="EC21" sqref="EC21"/>
    </sheetView>
  </sheetViews>
  <sheetFormatPr defaultColWidth="0.85546875" defaultRowHeight="15"/>
  <cols>
    <col min="1" max="30" width="0.85546875" style="4"/>
    <col min="31" max="31" width="3.140625" style="4" customWidth="1"/>
    <col min="32" max="32" width="4.7109375" style="4" customWidth="1"/>
    <col min="33" max="16384" width="0.85546875" style="4"/>
  </cols>
  <sheetData>
    <row r="1" spans="1:102" s="11" customFormat="1" ht="15.75"/>
    <row r="2" spans="1:102" s="11" customFormat="1" ht="15.75">
      <c r="A2" s="209" t="s">
        <v>110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</row>
    <row r="3" spans="1:102" s="11" customFormat="1" ht="17.25" customHeight="1">
      <c r="A3" s="209" t="str">
        <f>Титульный!B14</f>
        <v>Муниципальное унитарное предприятие города Абакана "Абаканские электрические сети"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</row>
    <row r="4" spans="1:102" s="11" customFormat="1" ht="15.75">
      <c r="I4" s="282" t="s">
        <v>79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3"/>
      <c r="CR4" s="3"/>
      <c r="CS4" s="3"/>
      <c r="CT4" s="3"/>
      <c r="CU4" s="3"/>
      <c r="CV4" s="3"/>
      <c r="CW4" s="3"/>
      <c r="CX4" s="3"/>
    </row>
    <row r="6" spans="1:102" s="9" customFormat="1" ht="15.75" customHeight="1">
      <c r="A6" s="224" t="s">
        <v>111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6"/>
      <c r="AG6" s="283" t="s">
        <v>81</v>
      </c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5"/>
      <c r="BC6" s="224" t="s">
        <v>82</v>
      </c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6"/>
      <c r="BQ6" s="224" t="s">
        <v>83</v>
      </c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6"/>
      <c r="CH6" s="224" t="s">
        <v>84</v>
      </c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6"/>
    </row>
    <row r="7" spans="1:102" s="9" customFormat="1" ht="45" customHeight="1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8"/>
      <c r="AG7" s="256" t="s">
        <v>85</v>
      </c>
      <c r="AH7" s="257"/>
      <c r="AI7" s="257"/>
      <c r="AJ7" s="257"/>
      <c r="AK7" s="257"/>
      <c r="AL7" s="257"/>
      <c r="AM7" s="257"/>
      <c r="AN7" s="257"/>
      <c r="AO7" s="257"/>
      <c r="AP7" s="257"/>
      <c r="AQ7" s="258"/>
      <c r="AR7" s="256" t="s">
        <v>86</v>
      </c>
      <c r="AS7" s="257"/>
      <c r="AT7" s="257"/>
      <c r="AU7" s="257"/>
      <c r="AV7" s="257"/>
      <c r="AW7" s="257"/>
      <c r="AX7" s="257"/>
      <c r="AY7" s="257"/>
      <c r="AZ7" s="257"/>
      <c r="BA7" s="257"/>
      <c r="BB7" s="258"/>
      <c r="BC7" s="256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8"/>
      <c r="BQ7" s="256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8"/>
      <c r="CH7" s="256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8"/>
    </row>
    <row r="8" spans="1:102" s="30" customFormat="1">
      <c r="A8" s="279">
        <v>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1"/>
      <c r="AG8" s="279">
        <v>2</v>
      </c>
      <c r="AH8" s="280"/>
      <c r="AI8" s="280"/>
      <c r="AJ8" s="280"/>
      <c r="AK8" s="280"/>
      <c r="AL8" s="280"/>
      <c r="AM8" s="280"/>
      <c r="AN8" s="280"/>
      <c r="AO8" s="280"/>
      <c r="AP8" s="280"/>
      <c r="AQ8" s="281"/>
      <c r="AR8" s="279">
        <v>3</v>
      </c>
      <c r="AS8" s="280"/>
      <c r="AT8" s="280"/>
      <c r="AU8" s="280"/>
      <c r="AV8" s="280"/>
      <c r="AW8" s="280"/>
      <c r="AX8" s="280"/>
      <c r="AY8" s="280"/>
      <c r="AZ8" s="280"/>
      <c r="BA8" s="280"/>
      <c r="BB8" s="281"/>
      <c r="BC8" s="279">
        <v>4</v>
      </c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1"/>
      <c r="BQ8" s="279">
        <v>5</v>
      </c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1"/>
      <c r="CH8" s="279">
        <v>6</v>
      </c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1"/>
    </row>
    <row r="9" spans="1:102" s="31" customFormat="1" ht="59.25" customHeight="1">
      <c r="A9" s="29"/>
      <c r="B9" s="252" t="s">
        <v>112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3"/>
      <c r="AG9" s="286" t="s">
        <v>68</v>
      </c>
      <c r="AH9" s="287"/>
      <c r="AI9" s="287"/>
      <c r="AJ9" s="287"/>
      <c r="AK9" s="287"/>
      <c r="AL9" s="287"/>
      <c r="AM9" s="287"/>
      <c r="AN9" s="287"/>
      <c r="AO9" s="287"/>
      <c r="AP9" s="287"/>
      <c r="AQ9" s="288"/>
      <c r="AR9" s="286" t="s">
        <v>68</v>
      </c>
      <c r="AS9" s="287"/>
      <c r="AT9" s="287"/>
      <c r="AU9" s="287"/>
      <c r="AV9" s="287"/>
      <c r="AW9" s="287"/>
      <c r="AX9" s="287"/>
      <c r="AY9" s="287"/>
      <c r="AZ9" s="287"/>
      <c r="BA9" s="287"/>
      <c r="BB9" s="288"/>
      <c r="BC9" s="279" t="s">
        <v>68</v>
      </c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1"/>
      <c r="BQ9" s="279" t="s">
        <v>68</v>
      </c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1"/>
      <c r="CH9" s="279">
        <f>(CH11+CH12)/2</f>
        <v>0.25</v>
      </c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1"/>
    </row>
    <row r="10" spans="1:102" s="31" customFormat="1" ht="15" customHeight="1">
      <c r="A10" s="32"/>
      <c r="B10" s="252" t="s">
        <v>88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3"/>
      <c r="AG10" s="286"/>
      <c r="AH10" s="287"/>
      <c r="AI10" s="287"/>
      <c r="AJ10" s="287"/>
      <c r="AK10" s="287"/>
      <c r="AL10" s="287"/>
      <c r="AM10" s="287"/>
      <c r="AN10" s="287"/>
      <c r="AO10" s="287"/>
      <c r="AP10" s="287"/>
      <c r="AQ10" s="288"/>
      <c r="AR10" s="286"/>
      <c r="AS10" s="287"/>
      <c r="AT10" s="287"/>
      <c r="AU10" s="287"/>
      <c r="AV10" s="287"/>
      <c r="AW10" s="287"/>
      <c r="AX10" s="287"/>
      <c r="AY10" s="287"/>
      <c r="AZ10" s="287"/>
      <c r="BA10" s="287"/>
      <c r="BB10" s="288"/>
      <c r="BC10" s="279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1"/>
      <c r="BQ10" s="279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1"/>
      <c r="CH10" s="279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1"/>
    </row>
    <row r="11" spans="1:102" s="31" customFormat="1" ht="106.5" customHeight="1">
      <c r="A11" s="32"/>
      <c r="B11" s="252" t="s">
        <v>113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9"/>
      <c r="AG11" s="286">
        <v>10</v>
      </c>
      <c r="AH11" s="287"/>
      <c r="AI11" s="287"/>
      <c r="AJ11" s="287"/>
      <c r="AK11" s="287"/>
      <c r="AL11" s="287"/>
      <c r="AM11" s="287"/>
      <c r="AN11" s="287"/>
      <c r="AO11" s="287"/>
      <c r="AP11" s="287"/>
      <c r="AQ11" s="288"/>
      <c r="AR11" s="286">
        <v>13</v>
      </c>
      <c r="AS11" s="287"/>
      <c r="AT11" s="287"/>
      <c r="AU11" s="287"/>
      <c r="AV11" s="287"/>
      <c r="AW11" s="287"/>
      <c r="AX11" s="287"/>
      <c r="AY11" s="287"/>
      <c r="AZ11" s="287"/>
      <c r="BA11" s="287"/>
      <c r="BB11" s="288"/>
      <c r="BC11" s="289">
        <f>AG11/AR11*100</f>
        <v>76.923076923076934</v>
      </c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1"/>
      <c r="BQ11" s="279" t="s">
        <v>104</v>
      </c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1"/>
      <c r="CH11" s="279">
        <f>IF(BC11&lt;80,0.25,IF(BC11&gt;=80,IF(BC11&lt;=120,0.5,0.75)))</f>
        <v>0.25</v>
      </c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1"/>
    </row>
    <row r="12" spans="1:102" s="31" customFormat="1" ht="75" customHeight="1">
      <c r="A12" s="32"/>
      <c r="B12" s="300" t="s">
        <v>114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3"/>
      <c r="AG12" s="286">
        <v>10</v>
      </c>
      <c r="AH12" s="287"/>
      <c r="AI12" s="287"/>
      <c r="AJ12" s="287"/>
      <c r="AK12" s="287"/>
      <c r="AL12" s="287"/>
      <c r="AM12" s="287"/>
      <c r="AN12" s="287"/>
      <c r="AO12" s="287"/>
      <c r="AP12" s="287"/>
      <c r="AQ12" s="288"/>
      <c r="AR12" s="286">
        <v>21</v>
      </c>
      <c r="AS12" s="287"/>
      <c r="AT12" s="287"/>
      <c r="AU12" s="287"/>
      <c r="AV12" s="287"/>
      <c r="AW12" s="287"/>
      <c r="AX12" s="287"/>
      <c r="AY12" s="287"/>
      <c r="AZ12" s="287"/>
      <c r="BA12" s="287"/>
      <c r="BB12" s="288"/>
      <c r="BC12" s="289">
        <f>AG12/AR12*100</f>
        <v>47.619047619047613</v>
      </c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1"/>
      <c r="BQ12" s="279" t="s">
        <v>104</v>
      </c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1"/>
      <c r="CH12" s="279">
        <f>IF(BC12&lt;80,0.25,IF(BC12&gt;=80,IF(BC12&lt;=120,0.5,0.75)))</f>
        <v>0.25</v>
      </c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1"/>
    </row>
    <row r="13" spans="1:102" s="31" customFormat="1" ht="88.5" customHeight="1">
      <c r="A13" s="32"/>
      <c r="B13" s="300" t="s">
        <v>115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1"/>
      <c r="AG13" s="286">
        <v>10</v>
      </c>
      <c r="AH13" s="287"/>
      <c r="AI13" s="287"/>
      <c r="AJ13" s="287"/>
      <c r="AK13" s="287"/>
      <c r="AL13" s="287"/>
      <c r="AM13" s="287"/>
      <c r="AN13" s="287"/>
      <c r="AO13" s="287"/>
      <c r="AP13" s="287"/>
      <c r="AQ13" s="288"/>
      <c r="AR13" s="286">
        <v>21</v>
      </c>
      <c r="AS13" s="287"/>
      <c r="AT13" s="287"/>
      <c r="AU13" s="287"/>
      <c r="AV13" s="287"/>
      <c r="AW13" s="287"/>
      <c r="AX13" s="287"/>
      <c r="AY13" s="287"/>
      <c r="AZ13" s="287"/>
      <c r="BA13" s="287"/>
      <c r="BB13" s="288"/>
      <c r="BC13" s="289">
        <f>AG13/AR13*100</f>
        <v>47.619047619047613</v>
      </c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1"/>
      <c r="BQ13" s="279" t="s">
        <v>68</v>
      </c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1"/>
      <c r="CH13" s="279" t="s">
        <v>68</v>
      </c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1"/>
    </row>
    <row r="14" spans="1:102" s="31" customFormat="1" ht="30.75" customHeight="1">
      <c r="A14" s="32"/>
      <c r="B14" s="300" t="s">
        <v>116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1"/>
      <c r="AG14" s="286">
        <v>10</v>
      </c>
      <c r="AH14" s="287"/>
      <c r="AI14" s="287"/>
      <c r="AJ14" s="287"/>
      <c r="AK14" s="287"/>
      <c r="AL14" s="287"/>
      <c r="AM14" s="287"/>
      <c r="AN14" s="287"/>
      <c r="AO14" s="287"/>
      <c r="AP14" s="287"/>
      <c r="AQ14" s="288"/>
      <c r="AR14" s="286">
        <v>21</v>
      </c>
      <c r="AS14" s="287"/>
      <c r="AT14" s="287"/>
      <c r="AU14" s="287"/>
      <c r="AV14" s="287"/>
      <c r="AW14" s="287"/>
      <c r="AX14" s="287"/>
      <c r="AY14" s="287"/>
      <c r="AZ14" s="287"/>
      <c r="BA14" s="287"/>
      <c r="BB14" s="288"/>
      <c r="BC14" s="289">
        <f>AG14/AR14*100</f>
        <v>47.619047619047613</v>
      </c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1"/>
      <c r="BQ14" s="279" t="s">
        <v>68</v>
      </c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1"/>
      <c r="CH14" s="279" t="s">
        <v>68</v>
      </c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1"/>
    </row>
    <row r="15" spans="1:102" s="31" customFormat="1" ht="182.25" customHeight="1">
      <c r="A15" s="32"/>
      <c r="B15" s="300" t="s">
        <v>117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3"/>
      <c r="AG15" s="286">
        <v>0</v>
      </c>
      <c r="AH15" s="287"/>
      <c r="AI15" s="287"/>
      <c r="AJ15" s="287"/>
      <c r="AK15" s="287"/>
      <c r="AL15" s="287"/>
      <c r="AM15" s="287"/>
      <c r="AN15" s="287"/>
      <c r="AO15" s="287"/>
      <c r="AP15" s="287"/>
      <c r="AQ15" s="288"/>
      <c r="AR15" s="286">
        <v>0</v>
      </c>
      <c r="AS15" s="287"/>
      <c r="AT15" s="287"/>
      <c r="AU15" s="287"/>
      <c r="AV15" s="287"/>
      <c r="AW15" s="287"/>
      <c r="AX15" s="287"/>
      <c r="AY15" s="287"/>
      <c r="AZ15" s="287"/>
      <c r="BA15" s="287"/>
      <c r="BB15" s="288"/>
      <c r="BC15" s="289">
        <v>100</v>
      </c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1"/>
      <c r="BQ15" s="279" t="s">
        <v>104</v>
      </c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1"/>
      <c r="CH15" s="279">
        <f>IF(BC15&lt;80,0.25,IF(BC15&gt;=80,IF(BC15&lt;=120,0.5,0.75)))</f>
        <v>0.5</v>
      </c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1"/>
    </row>
    <row r="16" spans="1:102" s="31" customFormat="1" ht="91.5" customHeight="1">
      <c r="A16" s="32"/>
      <c r="B16" s="300" t="s">
        <v>118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1"/>
      <c r="AG16" s="286"/>
      <c r="AH16" s="287"/>
      <c r="AI16" s="287"/>
      <c r="AJ16" s="287"/>
      <c r="AK16" s="287"/>
      <c r="AL16" s="287"/>
      <c r="AM16" s="287"/>
      <c r="AN16" s="287"/>
      <c r="AO16" s="287"/>
      <c r="AP16" s="287"/>
      <c r="AQ16" s="288"/>
      <c r="AR16" s="286"/>
      <c r="AS16" s="287"/>
      <c r="AT16" s="287"/>
      <c r="AU16" s="287"/>
      <c r="AV16" s="287"/>
      <c r="AW16" s="287"/>
      <c r="AX16" s="287"/>
      <c r="AY16" s="287"/>
      <c r="AZ16" s="287"/>
      <c r="BA16" s="287"/>
      <c r="BB16" s="288"/>
      <c r="BC16" s="289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1"/>
      <c r="BQ16" s="279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1"/>
      <c r="CH16" s="279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1"/>
    </row>
    <row r="17" spans="1:102" s="31" customFormat="1" ht="94.5" customHeight="1">
      <c r="A17" s="32"/>
      <c r="B17" s="252" t="s">
        <v>119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3"/>
      <c r="AG17" s="286">
        <f>(19+8)/(346+174+19+1169)</f>
        <v>1.5807962529274005E-2</v>
      </c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86">
        <v>25</v>
      </c>
      <c r="AS17" s="287"/>
      <c r="AT17" s="287"/>
      <c r="AU17" s="287"/>
      <c r="AV17" s="287"/>
      <c r="AW17" s="287"/>
      <c r="AX17" s="287"/>
      <c r="AY17" s="287"/>
      <c r="AZ17" s="287"/>
      <c r="BA17" s="287"/>
      <c r="BB17" s="288"/>
      <c r="BC17" s="289">
        <f>AG17/AR17*100</f>
        <v>6.323185011709602E-2</v>
      </c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1"/>
      <c r="BQ17" s="279" t="s">
        <v>104</v>
      </c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1"/>
      <c r="CH17" s="279">
        <f>IF(BC17&lt;80,0.25,IF(BC17&gt;=80,IF(BC17&lt;=120,0.5,0.75)))</f>
        <v>0.25</v>
      </c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1"/>
    </row>
    <row r="18" spans="1:102" s="31" customFormat="1" ht="60.75" customHeight="1">
      <c r="A18" s="32"/>
      <c r="B18" s="252" t="s">
        <v>120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3"/>
      <c r="AG18" s="286" t="s">
        <v>68</v>
      </c>
      <c r="AH18" s="287"/>
      <c r="AI18" s="287"/>
      <c r="AJ18" s="287"/>
      <c r="AK18" s="287"/>
      <c r="AL18" s="287"/>
      <c r="AM18" s="287"/>
      <c r="AN18" s="287"/>
      <c r="AO18" s="287"/>
      <c r="AP18" s="287"/>
      <c r="AQ18" s="288"/>
      <c r="AR18" s="286" t="s">
        <v>68</v>
      </c>
      <c r="AS18" s="287"/>
      <c r="AT18" s="287"/>
      <c r="AU18" s="287"/>
      <c r="AV18" s="287"/>
      <c r="AW18" s="287"/>
      <c r="AX18" s="287"/>
      <c r="AY18" s="287"/>
      <c r="AZ18" s="287"/>
      <c r="BA18" s="287"/>
      <c r="BB18" s="288"/>
      <c r="BC18" s="289" t="s">
        <v>68</v>
      </c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1"/>
      <c r="BQ18" s="279" t="s">
        <v>68</v>
      </c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1"/>
      <c r="CH18" s="279">
        <f>(CH20+CH21)/2</f>
        <v>0.5</v>
      </c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1"/>
    </row>
    <row r="19" spans="1:102" s="31" customFormat="1" ht="15" customHeight="1">
      <c r="A19" s="32"/>
      <c r="B19" s="252" t="s">
        <v>88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3"/>
      <c r="AG19" s="286"/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6"/>
      <c r="AS19" s="287"/>
      <c r="AT19" s="287"/>
      <c r="AU19" s="287"/>
      <c r="AV19" s="287"/>
      <c r="AW19" s="287"/>
      <c r="AX19" s="287"/>
      <c r="AY19" s="287"/>
      <c r="AZ19" s="287"/>
      <c r="BA19" s="287"/>
      <c r="BB19" s="288"/>
      <c r="BC19" s="289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1"/>
      <c r="BQ19" s="279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1"/>
      <c r="CH19" s="279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1"/>
    </row>
    <row r="20" spans="1:102" s="31" customFormat="1" ht="107.25" customHeight="1">
      <c r="A20" s="32"/>
      <c r="B20" s="252" t="s">
        <v>121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3"/>
      <c r="AG20" s="286">
        <v>1</v>
      </c>
      <c r="AH20" s="287"/>
      <c r="AI20" s="287"/>
      <c r="AJ20" s="287"/>
      <c r="AK20" s="287"/>
      <c r="AL20" s="287"/>
      <c r="AM20" s="287"/>
      <c r="AN20" s="287"/>
      <c r="AO20" s="287"/>
      <c r="AP20" s="287"/>
      <c r="AQ20" s="288"/>
      <c r="AR20" s="286">
        <v>1</v>
      </c>
      <c r="AS20" s="287"/>
      <c r="AT20" s="287"/>
      <c r="AU20" s="287"/>
      <c r="AV20" s="287"/>
      <c r="AW20" s="287"/>
      <c r="AX20" s="287"/>
      <c r="AY20" s="287"/>
      <c r="AZ20" s="287"/>
      <c r="BA20" s="287"/>
      <c r="BB20" s="288"/>
      <c r="BC20" s="289">
        <f>AG20/AR20*100</f>
        <v>100</v>
      </c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1"/>
      <c r="BQ20" s="279" t="s">
        <v>90</v>
      </c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1"/>
      <c r="CH20" s="279">
        <f>IF(BC20&lt;80,0.75,IF(BC20&gt;=80,IF(BC20&lt;=120,0.5,0.25)))</f>
        <v>0.5</v>
      </c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1"/>
    </row>
    <row r="21" spans="1:102" ht="153" customHeight="1">
      <c r="A21" s="32"/>
      <c r="B21" s="252" t="s">
        <v>122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3"/>
      <c r="AG21" s="286">
        <v>0</v>
      </c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>
        <v>0</v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8"/>
      <c r="BC21" s="289">
        <v>100</v>
      </c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1"/>
      <c r="BQ21" s="279" t="s">
        <v>104</v>
      </c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1"/>
      <c r="CH21" s="279">
        <f>IF(BC21&lt;80,0.25,IF(BC21&gt;=80,IF(BC21&lt;=120,0.5,0.75)))</f>
        <v>0.5</v>
      </c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1"/>
    </row>
    <row r="22" spans="1:102" ht="76.5" customHeight="1">
      <c r="A22" s="32"/>
      <c r="B22" s="252" t="s">
        <v>123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3"/>
      <c r="AG22" s="286">
        <v>0</v>
      </c>
      <c r="AH22" s="287"/>
      <c r="AI22" s="287"/>
      <c r="AJ22" s="287"/>
      <c r="AK22" s="287"/>
      <c r="AL22" s="287"/>
      <c r="AM22" s="287"/>
      <c r="AN22" s="287"/>
      <c r="AO22" s="287"/>
      <c r="AP22" s="287"/>
      <c r="AQ22" s="288"/>
      <c r="AR22" s="286">
        <v>0</v>
      </c>
      <c r="AS22" s="287"/>
      <c r="AT22" s="287"/>
      <c r="AU22" s="287"/>
      <c r="AV22" s="287"/>
      <c r="AW22" s="287"/>
      <c r="AX22" s="287"/>
      <c r="AY22" s="287"/>
      <c r="AZ22" s="287"/>
      <c r="BA22" s="287"/>
      <c r="BB22" s="288"/>
      <c r="BC22" s="289">
        <v>100</v>
      </c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1"/>
      <c r="BQ22" s="279" t="s">
        <v>104</v>
      </c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1"/>
      <c r="CH22" s="279">
        <v>0.2</v>
      </c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1"/>
    </row>
    <row r="23" spans="1:102" ht="122.25" customHeight="1">
      <c r="A23" s="32"/>
      <c r="B23" s="252" t="s">
        <v>124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3"/>
      <c r="AG23" s="286">
        <v>0</v>
      </c>
      <c r="AH23" s="287"/>
      <c r="AI23" s="287"/>
      <c r="AJ23" s="287"/>
      <c r="AK23" s="287"/>
      <c r="AL23" s="287"/>
      <c r="AM23" s="287"/>
      <c r="AN23" s="287"/>
      <c r="AO23" s="287"/>
      <c r="AP23" s="287"/>
      <c r="AQ23" s="288"/>
      <c r="AR23" s="286">
        <v>0</v>
      </c>
      <c r="AS23" s="287"/>
      <c r="AT23" s="287"/>
      <c r="AU23" s="287"/>
      <c r="AV23" s="287"/>
      <c r="AW23" s="287"/>
      <c r="AX23" s="287"/>
      <c r="AY23" s="287"/>
      <c r="AZ23" s="287"/>
      <c r="BA23" s="287"/>
      <c r="BB23" s="288"/>
      <c r="BC23" s="289">
        <v>100</v>
      </c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1"/>
      <c r="BQ23" s="279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1"/>
      <c r="CH23" s="279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1"/>
    </row>
    <row r="24" spans="1:102" ht="30.75" customHeight="1">
      <c r="A24" s="32"/>
      <c r="B24" s="252" t="s">
        <v>125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3"/>
      <c r="AG24" s="286" t="s">
        <v>68</v>
      </c>
      <c r="AH24" s="287"/>
      <c r="AI24" s="287"/>
      <c r="AJ24" s="287"/>
      <c r="AK24" s="287"/>
      <c r="AL24" s="287"/>
      <c r="AM24" s="287"/>
      <c r="AN24" s="287"/>
      <c r="AO24" s="287"/>
      <c r="AP24" s="287"/>
      <c r="AQ24" s="288"/>
      <c r="AR24" s="286" t="s">
        <v>68</v>
      </c>
      <c r="AS24" s="287"/>
      <c r="AT24" s="287"/>
      <c r="AU24" s="287"/>
      <c r="AV24" s="287"/>
      <c r="AW24" s="287"/>
      <c r="AX24" s="287"/>
      <c r="AY24" s="287"/>
      <c r="AZ24" s="287"/>
      <c r="BA24" s="287"/>
      <c r="BB24" s="288"/>
      <c r="BC24" s="289" t="s">
        <v>68</v>
      </c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1"/>
      <c r="BQ24" s="279" t="s">
        <v>68</v>
      </c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1"/>
      <c r="CH24" s="293">
        <f>(CH9+CH15+CH17+CH18+CH21+CH22+CH20)/7</f>
        <v>0.38571428571428573</v>
      </c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5"/>
    </row>
    <row r="25" spans="1:102" s="33" customFormat="1"/>
    <row r="26" spans="1:102" s="112" customFormat="1" ht="18" customHeight="1">
      <c r="A26" s="127" t="str">
        <f>Титульный!A32</f>
        <v>Директор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8" t="str">
        <f>Титульный!C32</f>
        <v>Кочетков Александр Александрович</v>
      </c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</row>
    <row r="27" spans="1:102" s="3" customFormat="1" ht="13.5" customHeight="1">
      <c r="A27" s="292" t="s">
        <v>15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 t="s">
        <v>16</v>
      </c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 t="s">
        <v>17</v>
      </c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</row>
    <row r="28" spans="1:102" s="33" customFormat="1"/>
    <row r="29" spans="1:102" s="112" customFormat="1" ht="15.75">
      <c r="A29" s="296" t="str">
        <f>Титульный!C37</f>
        <v>Зам. Начальника ПТО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46" t="str">
        <f>Титульный!C36</f>
        <v>Арапаева Ольга Сергеевна</v>
      </c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</row>
    <row r="30" spans="1:102" s="3" customFormat="1" ht="13.5" customHeight="1">
      <c r="A30" s="244" t="s">
        <v>15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 t="s">
        <v>16</v>
      </c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 t="s">
        <v>17</v>
      </c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</row>
  </sheetData>
  <mergeCells count="121">
    <mergeCell ref="A27:AK27"/>
    <mergeCell ref="AL27:BV27"/>
    <mergeCell ref="BW27:CX27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AR8:BB8"/>
    <mergeCell ref="BC8:BP8"/>
    <mergeCell ref="BQ8:CG8"/>
    <mergeCell ref="CH8:CX8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29:AK29"/>
    <mergeCell ref="AL29:BV29"/>
    <mergeCell ref="BW29:CX29"/>
    <mergeCell ref="A30:AK30"/>
    <mergeCell ref="AL30:BV30"/>
    <mergeCell ref="BW30:CX30"/>
    <mergeCell ref="A2:CX2"/>
    <mergeCell ref="I4:CP4"/>
    <mergeCell ref="A6:AF7"/>
    <mergeCell ref="AG6:BB6"/>
    <mergeCell ref="BC6:BP7"/>
    <mergeCell ref="BQ6:CG7"/>
    <mergeCell ref="CH6:CX7"/>
    <mergeCell ref="AG7:AQ7"/>
    <mergeCell ref="AR7:BB7"/>
    <mergeCell ref="A3:CW3"/>
    <mergeCell ref="B9:AF9"/>
    <mergeCell ref="AG9:AQ9"/>
    <mergeCell ref="AR9:BB9"/>
    <mergeCell ref="BC9:BP9"/>
    <mergeCell ref="BQ9:CG9"/>
    <mergeCell ref="CH9:CX9"/>
    <mergeCell ref="A8:AF8"/>
    <mergeCell ref="AG8:AQ8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40"/>
  <sheetViews>
    <sheetView workbookViewId="0">
      <selection activeCell="CX1" sqref="CX1"/>
    </sheetView>
  </sheetViews>
  <sheetFormatPr defaultColWidth="0.85546875" defaultRowHeight="15"/>
  <cols>
    <col min="1" max="37" width="0.85546875" style="4"/>
    <col min="38" max="38" width="2" style="4" bestFit="1" customWidth="1"/>
    <col min="39" max="16384" width="0.85546875" style="4"/>
  </cols>
  <sheetData>
    <row r="1" spans="1:102" s="11" customFormat="1" ht="15.75">
      <c r="CX1" s="10"/>
    </row>
    <row r="2" spans="1:102" s="11" customFormat="1" ht="15.75"/>
    <row r="3" spans="1:102" s="11" customFormat="1" ht="15.75" customHeight="1">
      <c r="A3" s="209" t="s">
        <v>126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102" s="11" customFormat="1" ht="15.75" customHeight="1"/>
    <row r="5" spans="1:102" s="11" customFormat="1" ht="30.75" customHeight="1">
      <c r="A5" s="209" t="str">
        <f>Титульный!B14</f>
        <v>Муниципальное унитарное предприятие города Абакана "Абаканские электрические сети"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102" s="11" customFormat="1" ht="15.75">
      <c r="I6" s="282" t="s">
        <v>79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3"/>
      <c r="CR6" s="3"/>
      <c r="CS6" s="3"/>
      <c r="CT6" s="3"/>
      <c r="CU6" s="3"/>
      <c r="CV6" s="3"/>
      <c r="CW6" s="3"/>
      <c r="CX6" s="3"/>
    </row>
    <row r="8" spans="1:102" s="9" customFormat="1" ht="15.75" customHeight="1">
      <c r="A8" s="224" t="s">
        <v>111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6"/>
      <c r="AG8" s="283" t="s">
        <v>81</v>
      </c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5"/>
      <c r="BC8" s="224" t="s">
        <v>82</v>
      </c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6"/>
      <c r="BQ8" s="224" t="s">
        <v>83</v>
      </c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6"/>
      <c r="CH8" s="224" t="s">
        <v>84</v>
      </c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6"/>
    </row>
    <row r="9" spans="1:102" s="9" customFormat="1" ht="45" customHeight="1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8"/>
      <c r="AG9" s="256" t="s">
        <v>85</v>
      </c>
      <c r="AH9" s="257"/>
      <c r="AI9" s="257"/>
      <c r="AJ9" s="257"/>
      <c r="AK9" s="257"/>
      <c r="AL9" s="257"/>
      <c r="AM9" s="257"/>
      <c r="AN9" s="257"/>
      <c r="AO9" s="257"/>
      <c r="AP9" s="257"/>
      <c r="AQ9" s="258"/>
      <c r="AR9" s="256" t="s">
        <v>86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8"/>
      <c r="BC9" s="256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8"/>
      <c r="BQ9" s="256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8"/>
      <c r="CH9" s="256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8"/>
    </row>
    <row r="10" spans="1:102" s="30" customFormat="1">
      <c r="A10" s="279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1"/>
      <c r="AG10" s="279">
        <v>2</v>
      </c>
      <c r="AH10" s="280"/>
      <c r="AI10" s="280"/>
      <c r="AJ10" s="280"/>
      <c r="AK10" s="280"/>
      <c r="AL10" s="280"/>
      <c r="AM10" s="280"/>
      <c r="AN10" s="280"/>
      <c r="AO10" s="280"/>
      <c r="AP10" s="280"/>
      <c r="AQ10" s="281"/>
      <c r="AR10" s="279">
        <v>3</v>
      </c>
      <c r="AS10" s="280"/>
      <c r="AT10" s="280"/>
      <c r="AU10" s="280"/>
      <c r="AV10" s="280"/>
      <c r="AW10" s="280"/>
      <c r="AX10" s="280"/>
      <c r="AY10" s="280"/>
      <c r="AZ10" s="280"/>
      <c r="BA10" s="280"/>
      <c r="BB10" s="281"/>
      <c r="BC10" s="279">
        <v>4</v>
      </c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1"/>
      <c r="BQ10" s="279">
        <v>5</v>
      </c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1"/>
      <c r="CH10" s="279">
        <v>6</v>
      </c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1"/>
    </row>
    <row r="11" spans="1:102" s="31" customFormat="1" ht="141.75" customHeight="1">
      <c r="A11" s="34"/>
      <c r="B11" s="252" t="s">
        <v>127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3"/>
      <c r="AG11" s="286">
        <v>1</v>
      </c>
      <c r="AH11" s="287"/>
      <c r="AI11" s="287"/>
      <c r="AJ11" s="287"/>
      <c r="AK11" s="287"/>
      <c r="AL11" s="287"/>
      <c r="AM11" s="287"/>
      <c r="AN11" s="287"/>
      <c r="AO11" s="287"/>
      <c r="AP11" s="287"/>
      <c r="AQ11" s="288"/>
      <c r="AR11" s="286">
        <v>1</v>
      </c>
      <c r="AS11" s="287"/>
      <c r="AT11" s="287"/>
      <c r="AU11" s="287"/>
      <c r="AV11" s="287"/>
      <c r="AW11" s="287"/>
      <c r="AX11" s="287"/>
      <c r="AY11" s="287"/>
      <c r="AZ11" s="287"/>
      <c r="BA11" s="287"/>
      <c r="BB11" s="288"/>
      <c r="BC11" s="279">
        <f>AG11/AR11*100</f>
        <v>100</v>
      </c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1"/>
      <c r="BQ11" s="279" t="s">
        <v>90</v>
      </c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1"/>
      <c r="CH11" s="279">
        <v>2</v>
      </c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1"/>
    </row>
    <row r="12" spans="1:102" s="31" customFormat="1" ht="45" customHeight="1">
      <c r="A12" s="35"/>
      <c r="B12" s="252" t="s">
        <v>128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3"/>
      <c r="AG12" s="286" t="s">
        <v>68</v>
      </c>
      <c r="AH12" s="287"/>
      <c r="AI12" s="287"/>
      <c r="AJ12" s="287"/>
      <c r="AK12" s="287"/>
      <c r="AL12" s="287"/>
      <c r="AM12" s="287"/>
      <c r="AN12" s="287"/>
      <c r="AO12" s="287"/>
      <c r="AP12" s="287"/>
      <c r="AQ12" s="288"/>
      <c r="AR12" s="286" t="s">
        <v>68</v>
      </c>
      <c r="AS12" s="287"/>
      <c r="AT12" s="287"/>
      <c r="AU12" s="287"/>
      <c r="AV12" s="287"/>
      <c r="AW12" s="287"/>
      <c r="AX12" s="287"/>
      <c r="AY12" s="287"/>
      <c r="AZ12" s="287"/>
      <c r="BA12" s="287"/>
      <c r="BB12" s="288"/>
      <c r="BC12" s="279" t="s">
        <v>68</v>
      </c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1"/>
      <c r="BQ12" s="279" t="s">
        <v>68</v>
      </c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1"/>
      <c r="CH12" s="279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1"/>
    </row>
    <row r="13" spans="1:102" s="31" customFormat="1">
      <c r="A13" s="34"/>
      <c r="B13" s="252" t="s">
        <v>88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3"/>
      <c r="AG13" s="286"/>
      <c r="AH13" s="287"/>
      <c r="AI13" s="287"/>
      <c r="AJ13" s="287"/>
      <c r="AK13" s="287"/>
      <c r="AL13" s="287"/>
      <c r="AM13" s="287"/>
      <c r="AN13" s="287"/>
      <c r="AO13" s="287"/>
      <c r="AP13" s="287"/>
      <c r="AQ13" s="288"/>
      <c r="AR13" s="286"/>
      <c r="AS13" s="287"/>
      <c r="AT13" s="287"/>
      <c r="AU13" s="287"/>
      <c r="AV13" s="287"/>
      <c r="AW13" s="287"/>
      <c r="AX13" s="287"/>
      <c r="AY13" s="287"/>
      <c r="AZ13" s="287"/>
      <c r="BA13" s="287"/>
      <c r="BB13" s="288"/>
      <c r="BC13" s="279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1"/>
      <c r="BQ13" s="279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1"/>
      <c r="CH13" s="279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1"/>
    </row>
    <row r="14" spans="1:102" s="31" customFormat="1" ht="138.75" customHeight="1">
      <c r="A14" s="34"/>
      <c r="B14" s="252" t="s">
        <v>129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3"/>
      <c r="AG14" s="286">
        <f>(346+10)/(1169+346+174+19)</f>
        <v>0.20843091334894615</v>
      </c>
      <c r="AH14" s="287"/>
      <c r="AI14" s="287"/>
      <c r="AJ14" s="287"/>
      <c r="AK14" s="287"/>
      <c r="AL14" s="287"/>
      <c r="AM14" s="287"/>
      <c r="AN14" s="287"/>
      <c r="AO14" s="287"/>
      <c r="AP14" s="287"/>
      <c r="AQ14" s="288"/>
      <c r="AR14" s="286">
        <v>18</v>
      </c>
      <c r="AS14" s="287"/>
      <c r="AT14" s="287"/>
      <c r="AU14" s="287"/>
      <c r="AV14" s="287"/>
      <c r="AW14" s="287"/>
      <c r="AX14" s="287"/>
      <c r="AY14" s="287"/>
      <c r="AZ14" s="287"/>
      <c r="BA14" s="287"/>
      <c r="BB14" s="288"/>
      <c r="BC14" s="279">
        <f>AG14/AR14*100</f>
        <v>1.1579495186052564</v>
      </c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1"/>
      <c r="BQ14" s="279" t="s">
        <v>104</v>
      </c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1"/>
      <c r="CH14" s="279">
        <v>1</v>
      </c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1"/>
    </row>
    <row r="15" spans="1:102" s="31" customFormat="1" ht="154.5" customHeight="1">
      <c r="A15" s="34"/>
      <c r="B15" s="252" t="s">
        <v>130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3"/>
      <c r="AG15" s="286">
        <f>(346+10)/(1169+346+174+19)</f>
        <v>0.20843091334894615</v>
      </c>
      <c r="AH15" s="287"/>
      <c r="AI15" s="287"/>
      <c r="AJ15" s="287"/>
      <c r="AK15" s="287"/>
      <c r="AL15" s="287"/>
      <c r="AM15" s="287"/>
      <c r="AN15" s="287"/>
      <c r="AO15" s="287"/>
      <c r="AP15" s="287"/>
      <c r="AQ15" s="288"/>
      <c r="AR15" s="286">
        <v>18</v>
      </c>
      <c r="AS15" s="287"/>
      <c r="AT15" s="287"/>
      <c r="AU15" s="287"/>
      <c r="AV15" s="287"/>
      <c r="AW15" s="287"/>
      <c r="AX15" s="287"/>
      <c r="AY15" s="287"/>
      <c r="AZ15" s="287"/>
      <c r="BA15" s="287"/>
      <c r="BB15" s="288"/>
      <c r="BC15" s="279">
        <f>AG15/AR15*100</f>
        <v>1.1579495186052564</v>
      </c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1"/>
      <c r="BQ15" s="279" t="s">
        <v>90</v>
      </c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1"/>
      <c r="CH15" s="279">
        <v>3</v>
      </c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1"/>
    </row>
    <row r="16" spans="1:102" s="31" customFormat="1" ht="225" customHeight="1">
      <c r="A16" s="34"/>
      <c r="B16" s="252" t="s">
        <v>131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3"/>
      <c r="AG16" s="286">
        <v>0</v>
      </c>
      <c r="AH16" s="287"/>
      <c r="AI16" s="287"/>
      <c r="AJ16" s="287"/>
      <c r="AK16" s="287"/>
      <c r="AL16" s="287"/>
      <c r="AM16" s="287"/>
      <c r="AN16" s="287"/>
      <c r="AO16" s="287"/>
      <c r="AP16" s="287"/>
      <c r="AQ16" s="288"/>
      <c r="AR16" s="286">
        <v>0</v>
      </c>
      <c r="AS16" s="287"/>
      <c r="AT16" s="287"/>
      <c r="AU16" s="287"/>
      <c r="AV16" s="287"/>
      <c r="AW16" s="287"/>
      <c r="AX16" s="287"/>
      <c r="AY16" s="287"/>
      <c r="AZ16" s="287"/>
      <c r="BA16" s="287"/>
      <c r="BB16" s="288"/>
      <c r="BC16" s="279">
        <v>100</v>
      </c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1"/>
      <c r="BQ16" s="279" t="s">
        <v>104</v>
      </c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1"/>
      <c r="CH16" s="279">
        <v>2</v>
      </c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1"/>
    </row>
    <row r="17" spans="1:102" s="31" customFormat="1" ht="201" customHeight="1">
      <c r="A17" s="34"/>
      <c r="B17" s="252" t="s">
        <v>132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3"/>
      <c r="AG17" s="286">
        <v>0</v>
      </c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86">
        <v>0</v>
      </c>
      <c r="AS17" s="287"/>
      <c r="AT17" s="287"/>
      <c r="AU17" s="287"/>
      <c r="AV17" s="287"/>
      <c r="AW17" s="287"/>
      <c r="AX17" s="287"/>
      <c r="AY17" s="287"/>
      <c r="AZ17" s="287"/>
      <c r="BA17" s="287"/>
      <c r="BB17" s="288"/>
      <c r="BC17" s="279">
        <v>100</v>
      </c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1"/>
      <c r="BQ17" s="279" t="s">
        <v>104</v>
      </c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1"/>
      <c r="CH17" s="279">
        <v>2</v>
      </c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1"/>
    </row>
    <row r="18" spans="1:102" s="31" customFormat="1" ht="136.5" customHeight="1">
      <c r="A18" s="34"/>
      <c r="B18" s="252" t="s">
        <v>133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3"/>
      <c r="AG18" s="286">
        <v>0</v>
      </c>
      <c r="AH18" s="287"/>
      <c r="AI18" s="287"/>
      <c r="AJ18" s="287"/>
      <c r="AK18" s="287"/>
      <c r="AL18" s="287"/>
      <c r="AM18" s="287"/>
      <c r="AN18" s="287"/>
      <c r="AO18" s="287"/>
      <c r="AP18" s="287"/>
      <c r="AQ18" s="288"/>
      <c r="AR18" s="286">
        <v>0.06</v>
      </c>
      <c r="AS18" s="287"/>
      <c r="AT18" s="287"/>
      <c r="AU18" s="287"/>
      <c r="AV18" s="287"/>
      <c r="AW18" s="287"/>
      <c r="AX18" s="287"/>
      <c r="AY18" s="287"/>
      <c r="AZ18" s="287"/>
      <c r="BA18" s="287"/>
      <c r="BB18" s="288"/>
      <c r="BC18" s="304">
        <f>AG18/AR18*100</f>
        <v>0</v>
      </c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6"/>
      <c r="BQ18" s="279" t="s">
        <v>90</v>
      </c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1"/>
      <c r="CH18" s="279">
        <v>2</v>
      </c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1"/>
    </row>
    <row r="19" spans="1:102" s="31" customFormat="1" ht="90" customHeight="1">
      <c r="A19" s="34"/>
      <c r="B19" s="252" t="s">
        <v>134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3"/>
      <c r="AG19" s="286">
        <v>1</v>
      </c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6">
        <v>2</v>
      </c>
      <c r="AS19" s="287"/>
      <c r="AT19" s="287"/>
      <c r="AU19" s="287"/>
      <c r="AV19" s="287"/>
      <c r="AW19" s="287"/>
      <c r="AX19" s="287"/>
      <c r="AY19" s="287"/>
      <c r="AZ19" s="287"/>
      <c r="BA19" s="287"/>
      <c r="BB19" s="288"/>
      <c r="BC19" s="279">
        <f>AG19/AR19*100</f>
        <v>50</v>
      </c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1"/>
      <c r="BQ19" s="279" t="s">
        <v>90</v>
      </c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1"/>
      <c r="CH19" s="279">
        <v>3</v>
      </c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1"/>
    </row>
    <row r="20" spans="1:102" s="31" customFormat="1" ht="45" customHeight="1">
      <c r="A20" s="34"/>
      <c r="B20" s="252" t="s">
        <v>135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3"/>
      <c r="AG20" s="286" t="s">
        <v>68</v>
      </c>
      <c r="AH20" s="287"/>
      <c r="AI20" s="287"/>
      <c r="AJ20" s="287"/>
      <c r="AK20" s="287"/>
      <c r="AL20" s="287"/>
      <c r="AM20" s="287"/>
      <c r="AN20" s="287"/>
      <c r="AO20" s="287"/>
      <c r="AP20" s="287"/>
      <c r="AQ20" s="288"/>
      <c r="AR20" s="286" t="s">
        <v>68</v>
      </c>
      <c r="AS20" s="287"/>
      <c r="AT20" s="287"/>
      <c r="AU20" s="287"/>
      <c r="AV20" s="287"/>
      <c r="AW20" s="287"/>
      <c r="AX20" s="287"/>
      <c r="AY20" s="287"/>
      <c r="AZ20" s="287"/>
      <c r="BA20" s="287"/>
      <c r="BB20" s="288"/>
      <c r="BC20" s="279" t="s">
        <v>68</v>
      </c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1"/>
      <c r="BQ20" s="279" t="s">
        <v>68</v>
      </c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1"/>
      <c r="CH20" s="279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1"/>
    </row>
    <row r="21" spans="1:102" s="31" customFormat="1">
      <c r="A21" s="34"/>
      <c r="B21" s="252" t="s">
        <v>88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3"/>
      <c r="AG21" s="286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/>
      <c r="AS21" s="287"/>
      <c r="AT21" s="287"/>
      <c r="AU21" s="287"/>
      <c r="AV21" s="287"/>
      <c r="AW21" s="287"/>
      <c r="AX21" s="287"/>
      <c r="AY21" s="287"/>
      <c r="AZ21" s="287"/>
      <c r="BA21" s="287"/>
      <c r="BB21" s="288"/>
      <c r="BC21" s="279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1"/>
      <c r="BQ21" s="279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1"/>
      <c r="CH21" s="279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1"/>
    </row>
    <row r="22" spans="1:102" s="31" customFormat="1" ht="74.25" customHeight="1">
      <c r="A22" s="34"/>
      <c r="B22" s="252" t="s">
        <v>136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3"/>
      <c r="AG22" s="286">
        <v>10</v>
      </c>
      <c r="AH22" s="287"/>
      <c r="AI22" s="287"/>
      <c r="AJ22" s="287"/>
      <c r="AK22" s="287"/>
      <c r="AL22" s="287"/>
      <c r="AM22" s="287"/>
      <c r="AN22" s="287"/>
      <c r="AO22" s="287"/>
      <c r="AP22" s="287"/>
      <c r="AQ22" s="288"/>
      <c r="AR22" s="286">
        <v>10</v>
      </c>
      <c r="AS22" s="287"/>
      <c r="AT22" s="287"/>
      <c r="AU22" s="287"/>
      <c r="AV22" s="287"/>
      <c r="AW22" s="287"/>
      <c r="AX22" s="287"/>
      <c r="AY22" s="287"/>
      <c r="AZ22" s="287"/>
      <c r="BA22" s="287"/>
      <c r="BB22" s="288"/>
      <c r="BC22" s="279">
        <f>AG22/AR22*100</f>
        <v>100</v>
      </c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1"/>
      <c r="BQ22" s="279" t="s">
        <v>104</v>
      </c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1"/>
      <c r="CH22" s="279">
        <v>2</v>
      </c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1"/>
    </row>
    <row r="23" spans="1:102" s="31" customFormat="1" ht="134.25" customHeight="1">
      <c r="A23" s="34"/>
      <c r="B23" s="252" t="s">
        <v>137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3"/>
      <c r="AG23" s="286" t="s">
        <v>68</v>
      </c>
      <c r="AH23" s="287"/>
      <c r="AI23" s="287"/>
      <c r="AJ23" s="287"/>
      <c r="AK23" s="287"/>
      <c r="AL23" s="287"/>
      <c r="AM23" s="287"/>
      <c r="AN23" s="287"/>
      <c r="AO23" s="287"/>
      <c r="AP23" s="287"/>
      <c r="AQ23" s="288"/>
      <c r="AR23" s="286" t="s">
        <v>68</v>
      </c>
      <c r="AS23" s="287"/>
      <c r="AT23" s="287"/>
      <c r="AU23" s="287"/>
      <c r="AV23" s="287"/>
      <c r="AW23" s="287"/>
      <c r="AX23" s="287"/>
      <c r="AY23" s="287"/>
      <c r="AZ23" s="287"/>
      <c r="BA23" s="287"/>
      <c r="BB23" s="288"/>
      <c r="BC23" s="279">
        <f>AVERAGE(BC24:BP26)</f>
        <v>456.66666666666669</v>
      </c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1"/>
      <c r="BQ23" s="279" t="s">
        <v>90</v>
      </c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1"/>
      <c r="CH23" s="279">
        <v>1</v>
      </c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1"/>
    </row>
    <row r="24" spans="1:102" s="31" customFormat="1" ht="31.5" customHeight="1">
      <c r="A24" s="34"/>
      <c r="B24" s="252" t="s">
        <v>138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3"/>
      <c r="AG24" s="286">
        <v>0.11700000000000001</v>
      </c>
      <c r="AH24" s="287"/>
      <c r="AI24" s="287"/>
      <c r="AJ24" s="287"/>
      <c r="AK24" s="287"/>
      <c r="AL24" s="287"/>
      <c r="AM24" s="287"/>
      <c r="AN24" s="287"/>
      <c r="AO24" s="287"/>
      <c r="AP24" s="287"/>
      <c r="AQ24" s="288"/>
      <c r="AR24" s="286">
        <v>0.01</v>
      </c>
      <c r="AS24" s="287"/>
      <c r="AT24" s="287"/>
      <c r="AU24" s="287"/>
      <c r="AV24" s="287"/>
      <c r="AW24" s="287"/>
      <c r="AX24" s="287"/>
      <c r="AY24" s="287"/>
      <c r="AZ24" s="287"/>
      <c r="BA24" s="287"/>
      <c r="BB24" s="288"/>
      <c r="BC24" s="279">
        <v>1170</v>
      </c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1"/>
      <c r="BQ24" s="279" t="s">
        <v>68</v>
      </c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1"/>
      <c r="CH24" s="279" t="s">
        <v>68</v>
      </c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1"/>
    </row>
    <row r="25" spans="1:102" s="31" customFormat="1" ht="45" customHeight="1">
      <c r="A25" s="34"/>
      <c r="B25" s="252" t="s">
        <v>139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3"/>
      <c r="AG25" s="286">
        <v>1E-3</v>
      </c>
      <c r="AH25" s="287"/>
      <c r="AI25" s="287"/>
      <c r="AJ25" s="287"/>
      <c r="AK25" s="287"/>
      <c r="AL25" s="287"/>
      <c r="AM25" s="287"/>
      <c r="AN25" s="287"/>
      <c r="AO25" s="287"/>
      <c r="AP25" s="287"/>
      <c r="AQ25" s="288"/>
      <c r="AR25" s="286">
        <v>0.01</v>
      </c>
      <c r="AS25" s="287"/>
      <c r="AT25" s="287"/>
      <c r="AU25" s="287"/>
      <c r="AV25" s="287"/>
      <c r="AW25" s="287"/>
      <c r="AX25" s="287"/>
      <c r="AY25" s="287"/>
      <c r="AZ25" s="287"/>
      <c r="BA25" s="287"/>
      <c r="BB25" s="288"/>
      <c r="BC25" s="279">
        <v>100</v>
      </c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1"/>
      <c r="BQ25" s="279" t="s">
        <v>68</v>
      </c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1"/>
      <c r="CH25" s="279" t="s">
        <v>68</v>
      </c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1"/>
    </row>
    <row r="26" spans="1:102" s="31" customFormat="1" ht="48" customHeight="1">
      <c r="A26" s="34"/>
      <c r="B26" s="252" t="s">
        <v>140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3"/>
      <c r="AG26" s="286">
        <v>0</v>
      </c>
      <c r="AH26" s="287"/>
      <c r="AI26" s="287"/>
      <c r="AJ26" s="287"/>
      <c r="AK26" s="287"/>
      <c r="AL26" s="287"/>
      <c r="AM26" s="287"/>
      <c r="AN26" s="287"/>
      <c r="AO26" s="287"/>
      <c r="AP26" s="287"/>
      <c r="AQ26" s="288"/>
      <c r="AR26" s="286">
        <v>0</v>
      </c>
      <c r="AS26" s="287"/>
      <c r="AT26" s="287"/>
      <c r="AU26" s="287"/>
      <c r="AV26" s="287"/>
      <c r="AW26" s="287"/>
      <c r="AX26" s="287"/>
      <c r="AY26" s="287"/>
      <c r="AZ26" s="287"/>
      <c r="BA26" s="287"/>
      <c r="BB26" s="288"/>
      <c r="BC26" s="279">
        <v>100</v>
      </c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1"/>
      <c r="BQ26" s="279" t="s">
        <v>68</v>
      </c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1"/>
      <c r="CH26" s="279" t="s">
        <v>68</v>
      </c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1"/>
    </row>
    <row r="27" spans="1:102" s="31" customFormat="1" ht="58.5" customHeight="1">
      <c r="A27" s="34"/>
      <c r="B27" s="252" t="s">
        <v>141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3"/>
      <c r="AG27" s="286"/>
      <c r="AH27" s="287"/>
      <c r="AI27" s="287"/>
      <c r="AJ27" s="287"/>
      <c r="AK27" s="287"/>
      <c r="AL27" s="287"/>
      <c r="AM27" s="287"/>
      <c r="AN27" s="287"/>
      <c r="AO27" s="287"/>
      <c r="AP27" s="287"/>
      <c r="AQ27" s="288"/>
      <c r="AR27" s="286"/>
      <c r="AS27" s="287"/>
      <c r="AT27" s="287"/>
      <c r="AU27" s="287"/>
      <c r="AV27" s="287"/>
      <c r="AW27" s="287"/>
      <c r="AX27" s="287"/>
      <c r="AY27" s="287"/>
      <c r="AZ27" s="287"/>
      <c r="BA27" s="287"/>
      <c r="BB27" s="288"/>
      <c r="BC27" s="279">
        <v>100</v>
      </c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1"/>
      <c r="BQ27" s="279" t="s">
        <v>104</v>
      </c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1"/>
      <c r="CH27" s="279">
        <v>2</v>
      </c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1"/>
    </row>
    <row r="28" spans="1:102" ht="117" customHeight="1">
      <c r="A28" s="36"/>
      <c r="B28" s="252" t="s">
        <v>142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3"/>
      <c r="AG28" s="286">
        <v>0</v>
      </c>
      <c r="AH28" s="287"/>
      <c r="AI28" s="287"/>
      <c r="AJ28" s="287"/>
      <c r="AK28" s="287"/>
      <c r="AL28" s="287"/>
      <c r="AM28" s="287"/>
      <c r="AN28" s="287"/>
      <c r="AO28" s="287"/>
      <c r="AP28" s="287"/>
      <c r="AQ28" s="288"/>
      <c r="AR28" s="286">
        <v>0</v>
      </c>
      <c r="AS28" s="287"/>
      <c r="AT28" s="287"/>
      <c r="AU28" s="287"/>
      <c r="AV28" s="287"/>
      <c r="AW28" s="287"/>
      <c r="AX28" s="287"/>
      <c r="AY28" s="287"/>
      <c r="AZ28" s="287"/>
      <c r="BA28" s="287"/>
      <c r="BB28" s="288"/>
      <c r="BC28" s="279">
        <v>100</v>
      </c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1"/>
      <c r="BQ28" s="279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1"/>
      <c r="CH28" s="279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1"/>
    </row>
    <row r="29" spans="1:102" ht="132.75" customHeight="1">
      <c r="A29" s="36"/>
      <c r="B29" s="252" t="s">
        <v>143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3"/>
      <c r="AG29" s="286" t="s">
        <v>68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8"/>
      <c r="AR29" s="286" t="s">
        <v>68</v>
      </c>
      <c r="AS29" s="287"/>
      <c r="AT29" s="287"/>
      <c r="AU29" s="287"/>
      <c r="AV29" s="287"/>
      <c r="AW29" s="287"/>
      <c r="AX29" s="287"/>
      <c r="AY29" s="287"/>
      <c r="AZ29" s="287"/>
      <c r="BA29" s="287"/>
      <c r="BB29" s="288"/>
      <c r="BC29" s="279" t="s">
        <v>68</v>
      </c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1"/>
      <c r="BQ29" s="279" t="s">
        <v>68</v>
      </c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1"/>
      <c r="CH29" s="279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1"/>
    </row>
    <row r="30" spans="1:102" s="31" customFormat="1">
      <c r="A30" s="34"/>
      <c r="B30" s="252" t="s">
        <v>88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3"/>
      <c r="AG30" s="286"/>
      <c r="AH30" s="287"/>
      <c r="AI30" s="287"/>
      <c r="AJ30" s="287"/>
      <c r="AK30" s="287"/>
      <c r="AL30" s="287"/>
      <c r="AM30" s="287"/>
      <c r="AN30" s="287"/>
      <c r="AO30" s="287"/>
      <c r="AP30" s="287"/>
      <c r="AQ30" s="288"/>
      <c r="AR30" s="286"/>
      <c r="AS30" s="287"/>
      <c r="AT30" s="287"/>
      <c r="AU30" s="287"/>
      <c r="AV30" s="287"/>
      <c r="AW30" s="287"/>
      <c r="AX30" s="287"/>
      <c r="AY30" s="287"/>
      <c r="AZ30" s="287"/>
      <c r="BA30" s="287"/>
      <c r="BB30" s="288"/>
      <c r="BC30" s="279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1"/>
      <c r="BQ30" s="279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1"/>
      <c r="CH30" s="279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1"/>
    </row>
    <row r="31" spans="1:102" ht="103.5" customHeight="1">
      <c r="A31" s="36"/>
      <c r="B31" s="252" t="s">
        <v>144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G31" s="286">
        <v>0</v>
      </c>
      <c r="AH31" s="287"/>
      <c r="AI31" s="287"/>
      <c r="AJ31" s="287"/>
      <c r="AK31" s="287"/>
      <c r="AL31" s="287"/>
      <c r="AM31" s="287"/>
      <c r="AN31" s="287"/>
      <c r="AO31" s="287"/>
      <c r="AP31" s="287"/>
      <c r="AQ31" s="288"/>
      <c r="AR31" s="286">
        <v>9.8000000000000004E-2</v>
      </c>
      <c r="AS31" s="287"/>
      <c r="AT31" s="287"/>
      <c r="AU31" s="287"/>
      <c r="AV31" s="287"/>
      <c r="AW31" s="287"/>
      <c r="AX31" s="287"/>
      <c r="AY31" s="287"/>
      <c r="AZ31" s="287"/>
      <c r="BA31" s="287"/>
      <c r="BB31" s="288"/>
      <c r="BC31" s="279">
        <v>100</v>
      </c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1"/>
      <c r="BQ31" s="279" t="s">
        <v>104</v>
      </c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1"/>
      <c r="CH31" s="279">
        <v>2</v>
      </c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1"/>
    </row>
    <row r="32" spans="1:102" ht="205.5" customHeight="1">
      <c r="A32" s="36"/>
      <c r="B32" s="252" t="s">
        <v>145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3"/>
      <c r="AG32" s="286">
        <v>0</v>
      </c>
      <c r="AH32" s="287"/>
      <c r="AI32" s="287"/>
      <c r="AJ32" s="287"/>
      <c r="AK32" s="287"/>
      <c r="AL32" s="287"/>
      <c r="AM32" s="287"/>
      <c r="AN32" s="287"/>
      <c r="AO32" s="287"/>
      <c r="AP32" s="287"/>
      <c r="AQ32" s="288"/>
      <c r="AR32" s="286">
        <v>0</v>
      </c>
      <c r="AS32" s="287"/>
      <c r="AT32" s="287"/>
      <c r="AU32" s="287"/>
      <c r="AV32" s="287"/>
      <c r="AW32" s="287"/>
      <c r="AX32" s="287"/>
      <c r="AY32" s="287"/>
      <c r="AZ32" s="287"/>
      <c r="BA32" s="287"/>
      <c r="BB32" s="288"/>
      <c r="BC32" s="279">
        <v>100</v>
      </c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1"/>
      <c r="BQ32" s="279" t="s">
        <v>90</v>
      </c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1"/>
      <c r="CH32" s="279">
        <v>2</v>
      </c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1"/>
    </row>
    <row r="33" spans="1:102" ht="45" customHeight="1">
      <c r="A33" s="36"/>
      <c r="B33" s="252" t="s">
        <v>146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3"/>
      <c r="AG33" s="286" t="s">
        <v>68</v>
      </c>
      <c r="AH33" s="287"/>
      <c r="AI33" s="287"/>
      <c r="AJ33" s="287"/>
      <c r="AK33" s="287"/>
      <c r="AL33" s="287"/>
      <c r="AM33" s="287"/>
      <c r="AN33" s="287"/>
      <c r="AO33" s="287"/>
      <c r="AP33" s="287"/>
      <c r="AQ33" s="288"/>
      <c r="AR33" s="286" t="s">
        <v>68</v>
      </c>
      <c r="AS33" s="287"/>
      <c r="AT33" s="287"/>
      <c r="AU33" s="287"/>
      <c r="AV33" s="287"/>
      <c r="AW33" s="287"/>
      <c r="AX33" s="287"/>
      <c r="AY33" s="287"/>
      <c r="AZ33" s="287"/>
      <c r="BA33" s="287"/>
      <c r="BB33" s="288"/>
      <c r="BC33" s="279" t="s">
        <v>68</v>
      </c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1"/>
      <c r="BQ33" s="279" t="s">
        <v>68</v>
      </c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1"/>
      <c r="CH33" s="293">
        <f>(CH11+CH14+CH15+CH16+CH17+CH19+CH22+CH23+CH27+CH31+CH32+CH18)/12</f>
        <v>2</v>
      </c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5"/>
    </row>
    <row r="34" spans="1:102" s="33" customFormat="1"/>
    <row r="35" spans="1:102" s="130" customFormat="1" ht="18" customHeight="1">
      <c r="A35" s="127" t="str">
        <f>Титульный!A32</f>
        <v>Директор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8" t="str">
        <f>Титульный!C32</f>
        <v>Кочетков Александр Александрович</v>
      </c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</row>
    <row r="36" spans="1:102" s="131" customFormat="1" ht="13.5" customHeight="1">
      <c r="A36" s="244" t="s">
        <v>15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 t="s">
        <v>16</v>
      </c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 t="s">
        <v>17</v>
      </c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</row>
    <row r="37" spans="1:102" s="33" customFormat="1"/>
    <row r="38" spans="1:102" s="130" customFormat="1" ht="33" customHeight="1">
      <c r="A38" s="307" t="s">
        <v>331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246" t="s">
        <v>332</v>
      </c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</row>
    <row r="39" spans="1:102" s="131" customFormat="1" ht="13.5" customHeight="1">
      <c r="A39" s="244" t="s">
        <v>15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 t="s">
        <v>16</v>
      </c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 t="s">
        <v>17</v>
      </c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</row>
    <row r="40" spans="1:102" s="33" customFormat="1" ht="3" customHeight="1"/>
  </sheetData>
  <mergeCells count="163">
    <mergeCell ref="A38:AK38"/>
    <mergeCell ref="AL38:BV38"/>
    <mergeCell ref="BW38:CX38"/>
    <mergeCell ref="A39:AK39"/>
    <mergeCell ref="AL39:BV39"/>
    <mergeCell ref="BW39:CX39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6:CP6"/>
    <mergeCell ref="A8:AF9"/>
    <mergeCell ref="AG8:BB8"/>
    <mergeCell ref="BC8:BP9"/>
    <mergeCell ref="BQ8:CG9"/>
    <mergeCell ref="CH8:CX9"/>
    <mergeCell ref="AG9:AQ9"/>
    <mergeCell ref="AR9:BB9"/>
    <mergeCell ref="A5:C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Титульный</vt:lpstr>
      <vt:lpstr>ф.1.1</vt:lpstr>
      <vt:lpstr>ф.1.2</vt:lpstr>
      <vt:lpstr>ф.1.3</vt:lpstr>
      <vt:lpstr>ф.1.5</vt:lpstr>
      <vt:lpstr>ф.1.9</vt:lpstr>
      <vt:lpstr>ф.2.1</vt:lpstr>
      <vt:lpstr>ф.2.2</vt:lpstr>
      <vt:lpstr>ф.2.3</vt:lpstr>
      <vt:lpstr>ф.2.4</vt:lpstr>
      <vt:lpstr>ф.3.1</vt:lpstr>
      <vt:lpstr>ф.3.2</vt:lpstr>
      <vt:lpstr>ф.3.3</vt:lpstr>
      <vt:lpstr>ф.4.1</vt:lpstr>
      <vt:lpstr>ф.4.2</vt:lpstr>
      <vt:lpstr>ф.8.3</vt:lpstr>
      <vt:lpstr>ф.1.1!Область_печати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pto4</cp:lastModifiedBy>
  <cp:lastPrinted>2018-03-30T02:47:57Z</cp:lastPrinted>
  <dcterms:created xsi:type="dcterms:W3CDTF">2011-01-11T10:25:48Z</dcterms:created>
  <dcterms:modified xsi:type="dcterms:W3CDTF">2018-03-30T03:07:32Z</dcterms:modified>
</cp:coreProperties>
</file>